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Γεωργία\Desktop\"/>
    </mc:Choice>
  </mc:AlternateContent>
  <xr:revisionPtr revIDLastSave="0" documentId="8_{663AE68E-AFB6-4B8B-BE0A-4B98EE2E3E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<sst xmlns="http://schemas.openxmlformats.org/spreadsheetml/2006/main" count="5471" uniqueCount="771">
  <si>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</si>
  <si>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</si>
  <si>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</si>
  <si>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</si>
  <si>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</si>
  <si>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</si>
  <si>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</si>
  <si>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</si>
  <si>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</si>
  <si>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</si>
  <si>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</si>
  <si>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</si>
  <si>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</si>
  <si>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</si>
  <si>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</si>
  <si>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</si>
  <si>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</si>
  <si>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</si>
  <si>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</si>
  <si>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</si>
  <si>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</si>
  <si>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</si>
  <si>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</si>
  <si>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</si>
  <si>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</si>
  <si>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</si>
  <si>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</si>
  <si>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</si>
  <si>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</si>
  <si>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</si>
  <si>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</si>
  <si>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</si>
  <si>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</si>
  <si>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</si>
  <si>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</si>
  <si>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</si>
  <si>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</si>
  <si>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</si>
  <si>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</si>
  <si>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</si>
  <si>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</si>
  <si>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</si>
  <si>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</si>
  <si>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</si>
  <si>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</si>
  <si>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</si>
  <si>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</si>
  <si>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</si>
  <si>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</si>
  <si>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</si>
  <si>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</si>
  <si>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</si>
  <si>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</si>
  <si>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</si>
  <si>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</si>
  <si>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</si>
  <si>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</si>
  <si>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</si>
  <si>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</si>
  <si>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</si>
  <si>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</si>
  <si>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</si>
  <si>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</si>
  <si>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</si>
  <si>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</si>
  <si>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</si>
  <si>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</si>
  <si>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</si>
  <si>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</si>
  <si>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</si>
  <si>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</si>
  <si>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</si>
  <si>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</si>
  <si>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</si>
  <si>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</si>
  <si>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</si>
  <si>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</si>
  <si>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</si>
  <si>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</si>
  <si>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</si>
  <si>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</si>
  <si>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</si>
  <si>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</si>
  <si>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</si>
  <si>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</si>
  <si>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</si>
  <si>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</si>
  <si>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</si>
  <si>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</si>
  <si>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</si>
  <si>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</si>
  <si>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</si>
  <si>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</si>
  <si>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</si>
  <si>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</si>
  <si>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</si>
  <si>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</si>
  <si>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</si>
  <si>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</si>
  <si>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</si>
  <si>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</si>
  <si>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</si>
  <si>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</si>
  <si>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</si>
  <si>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</si>
  <si>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</si>
  <si>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</si>
  <si>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</si>
  <si>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</si>
  <si>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</si>
  <si>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</si>
  <si>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</si>
  <si>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</si>
  <si>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</si>
  <si>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</si>
  <si>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</si>
  <si>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</si>
  <si>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</si>
  <si>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</si>
  <si>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</si>
  <si>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</si>
  <si>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</si>
  <si>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</si>
  <si>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</si>
  <si>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</si>
  <si>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</si>
  <si>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</si>
  <si>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</si>
  <si>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</si>
  <si>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</si>
  <si>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</si>
  <si>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</si>
  <si>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</si>
  <si>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</si>
  <si>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</si>
  <si>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</si>
  <si>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</si>
  <si>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</si>
  <si>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</si>
  <si>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</si>
  <si>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</si>
  <si>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</si>
  <si>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</si>
  <si>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</si>
  <si>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</si>
  <si>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</si>
  <si>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</si>
  <si>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</si>
  <si>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</si>
  <si>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</si>
  <si>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</si>
  <si>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</si>
  <si>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</si>
  <si>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</si>
  <si>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</si>
  <si>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</si>
  <si>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</si>
  <si>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</si>
  <si>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</si>
  <si>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</si>
  <si>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</si>
  <si>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</si>
  <si>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</si>
  <si>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</si>
  <si>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</si>
  <si>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</si>
  <si>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</si>
  <si>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</si>
  <si>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</si>
  <si>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</si>
  <si>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</si>
  <si>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</si>
  <si>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</si>
  <si>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</si>
  <si>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</si>
  <si>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</si>
  <si>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</si>
  <si>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</si>
  <si>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</si>
  <si>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</si>
  <si>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</si>
  <si>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</si>
  <si>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</si>
  <si>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</si>
  <si>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</si>
  <si>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</si>
  <si>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</si>
  <si>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</si>
  <si>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</si>
  <si>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</si>
  <si>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</si>
  <si>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</si>
  <si>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</si>
  <si>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</si>
  <si>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</si>
  <si>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</si>
  <si>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</si>
  <si>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</si>
  <si>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</si>
  <si>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</si>
  <si>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</si>
  <si>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</si>
  <si>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</si>
  <si>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</si>
  <si>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</si>
  <si>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</si>
  <si>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</si>
  <si>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</si>
  <si>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</si>
  <si>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</si>
  <si>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</si>
  <si>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</si>
  <si>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</si>
  <si>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</si>
  <si>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</si>
  <si>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</si>
  <si>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</si>
  <si>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</si>
  <si>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</si>
  <si>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</si>
  <si>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</si>
  <si>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</si>
  <si>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</si>
  <si>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</si>
  <si>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</si>
  <si>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</si>
  <si>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</si>
  <si>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</si>
  <si>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</si>
  <si>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</si>
  <si>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</si>
  <si>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</si>
  <si>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</si>
  <si>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</si>
  <si>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</si>
  <si>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</si>
  <si>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</si>
  <si>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</si>
  <si>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</si>
  <si>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</si>
  <si>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</si>
  <si>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</si>
  <si>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</si>
  <si>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</si>
  <si>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</si>
  <si>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</si>
  <si>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</si>
  <si>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</si>
  <si>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</si>
  <si>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</si>
  <si>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</si>
  <si>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</si>
  <si>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</si>
  <si>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</si>
  <si>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</si>
  <si>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</si>
  <si>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</si>
  <si>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</si>
  <si>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</si>
  <si>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</si>
  <si>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</si>
  <si>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</si>
  <si>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</si>
  <si>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</si>
  <si>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</si>
  <si>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</si>
  <si>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</si>
  <si>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</si>
  <si>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</si>
  <si>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</si>
  <si>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</si>
  <si>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</si>
  <si>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</si>
  <si>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</si>
  <si>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</si>
  <si>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</si>
  <si>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</si>
  <si>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</si>
  <si>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</si>
  <si>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</si>
  <si>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</si>
  <si>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</si>
  <si>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</si>
  <si>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</si>
  <si>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</si>
  <si>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</si>
  <si>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</si>
  <si>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</si>
  <si>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</si>
  <si>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</si>
  <si>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</si>
  <si>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</si>
  <si>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</si>
  <si>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</si>
  <si>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</si>
  <si>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</si>
  <si>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</si>
  <si>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</si>
  <si>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</si>
  <si>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</si>
  <si>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</si>
  <si>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</si>
  <si>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</si>
  <si>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</si>
  <si>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</si>
  <si>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</si>
  <si>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</si>
  <si>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</si>
  <si>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</si>
  <si>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</si>
  <si>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</si>
  <si>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</si>
  <si>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</si>
  <si>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</si>
  <si>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</si>
  <si>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</si>
  <si>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</si>
  <si>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</si>
  <si>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</si>
  <si>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</si>
  <si>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</si>
  <si>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</si>
  <si>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</si>
  <si>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</si>
  <si>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</si>
  <si>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</si>
  <si>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</si>
  <si>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</si>
  <si>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</si>
  <si>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</si>
  <si>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</si>
  <si>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</si>
  <si>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</si>
  <si>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</si>
  <si>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</si>
  <si>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</si>
  <si>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</si>
  <si>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</si>
  <si>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</si>
  <si>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</si>
  <si>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</si>
  <si>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</si>
  <si>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</si>
  <si>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</si>
  <si>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</si>
  <si>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</si>
  <si>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</si>
  <si>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</si>
  <si>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</si>
  <si>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</si>
  <si>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</si>
  <si>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</si>
  <si>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</si>
  <si>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</si>
  <si>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</si>
  <si>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</si>
  <si>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</si>
  <si>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</si>
  <si>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</si>
  <si>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</si>
  <si>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</si>
  <si>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</si>
  <si>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</si>
  <si>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</si>
  <si>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</si>
  <si>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</si>
  <si>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</si>
  <si>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</si>
  <si>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</si>
  <si>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</si>
  <si>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</si>
  <si>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</si>
  <si>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</si>
  <si>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</si>
  <si>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</si>
  <si>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</si>
  <si>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</si>
  <si>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</si>
  <si>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</si>
  <si>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</si>
  <si>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</si>
  <si>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</si>
  <si>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</si>
  <si>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</si>
  <si>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</si>
  <si>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</si>
  <si>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</si>
  <si>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</si>
  <si>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</si>
  <si>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</si>
  <si>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</si>
  <si>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</si>
  <si>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</si>
  <si>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</si>
  <si>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</si>
  <si>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</si>
  <si>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</si>
  <si>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</si>
  <si>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</si>
  <si>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</si>
  <si>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</si>
  <si>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</si>
  <si>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</si>
  <si>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</si>
  <si>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</si>
  <si>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</si>
  <si>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</si>
  <si>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</si>
  <si>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</si>
  <si>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</si>
  <si>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</si>
  <si>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</si>
  <si>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</si>
  <si>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</si>
  <si>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</si>
  <si>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</si>
  <si>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</si>
  <si>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</si>
  <si>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</si>
  <si>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</si>
  <si>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</si>
  <si>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</si>
  <si>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</si>
  <si>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</si>
  <si>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</si>
  <si>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</si>
  <si>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</si>
  <si>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</si>
  <si>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</si>
  <si>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</si>
  <si>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</si>
  <si>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</si>
  <si>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</si>
  <si>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</si>
  <si>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</si>
  <si>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</si>
  <si>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</si>
  <si>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</si>
  <si>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</si>
  <si>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</si>
  <si>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</si>
  <si>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</si>
  <si>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</si>
  <si>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</si>
  <si>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</si>
  <si>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</si>
  <si>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</si>
  <si>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</si>
  <si>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</si>
  <si>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</si>
  <si>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</si>
  <si>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</si>
  <si>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</si>
  <si>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</si>
  <si>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</si>
  <si>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</si>
  <si>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</si>
  <si>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</si>
  <si>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</si>
  <si>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</si>
  <si>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</si>
  <si>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</si>
  <si>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</si>
  <si>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</si>
  <si>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</si>
  <si>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</si>
  <si>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</si>
  <si>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</si>
  <si>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</si>
  <si>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</si>
  <si>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</si>
  <si>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</si>
  <si>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</si>
  <si>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</si>
  <si>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</si>
  <si>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</si>
  <si>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</si>
  <si>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</si>
  <si>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</si>
  <si>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</si>
  <si>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</si>
  <si>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</si>
  <si>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</si>
  <si>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</si>
  <si>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</si>
  <si>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</si>
  <si>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</si>
  <si>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</si>
  <si>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</si>
  <si>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</si>
  <si>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</si>
  <si>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</si>
  <si>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</si>
  <si>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</si>
  <si>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</si>
  <si>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</si>
  <si>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</si>
  <si>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</si>
  <si>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</si>
  <si>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</si>
  <si>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</si>
  <si>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</si>
  <si>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</si>
  <si>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</si>
  <si>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</si>
  <si>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</si>
  <si>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</si>
  <si>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</si>
  <si>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</si>
  <si>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</si>
  <si>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</si>
  <si>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</si>
  <si>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</si>
  <si>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</si>
  <si>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</si>
  <si>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</si>
  <si>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</si>
  <si>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</si>
  <si>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</si>
  <si>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</si>
  <si>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</si>
  <si>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</si>
  <si>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</si>
  <si>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</si>
  <si>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</si>
  <si>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</si>
  <si>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</si>
  <si>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</si>
  <si>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</si>
  <si>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</si>
  <si>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</si>
  <si>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</si>
  <si>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</si>
  <si>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</si>
  <si>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</si>
  <si>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</si>
  <si>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</si>
  <si>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</si>
  <si>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</si>
  <si>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</si>
  <si>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</si>
  <si>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</si>
  <si>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</si>
  <si>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</si>
  <si>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</si>
  <si>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</si>
  <si>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</si>
  <si>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</si>
  <si>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</si>
  <si>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</si>
  <si>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</si>
  <si>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</si>
  <si>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</si>
  <si>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</si>
  <si>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</si>
  <si>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</si>
  <si>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</si>
  <si>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</si>
  <si>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</si>
  <si>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</si>
  <si>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</si>
  <si>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</si>
  <si>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</si>
  <si>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</si>
  <si>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</si>
  <si>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</si>
  <si>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</si>
  <si>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</si>
  <si>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</si>
  <si>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</si>
  <si>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</si>
  <si>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</si>
  <si>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</si>
  <si>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</si>
  <si>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</si>
  <si>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</si>
  <si>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</si>
  <si>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</si>
  <si>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</si>
  <si>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</si>
  <si>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</si>
  <si>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</si>
  <si>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</si>
  <si>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</si>
  <si>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</si>
  <si>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</si>
  <si>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</si>
  <si>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</si>
  <si>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</si>
  <si>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</si>
  <si>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</si>
  <si>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</si>
  <si>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</si>
  <si>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</si>
  <si>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</si>
  <si>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</si>
  <si>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</si>
  <si>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</si>
  <si>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</si>
  <si>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</si>
  <si>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</si>
  <si>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</si>
  <si>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</si>
  <si>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</si>
  <si>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</si>
  <si>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</si>
  <si>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</si>
  <si>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</si>
  <si>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</si>
  <si>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</si>
  <si>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</si>
  <si>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</si>
  <si>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</si>
  <si>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</si>
  <si>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</si>
  <si>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</si>
  <si>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</si>
  <si>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</si>
  <si>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</si>
  <si>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</si>
  <si>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</si>
  <si>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</si>
  <si>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</si>
  <si>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</si>
  <si>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</si>
  <si>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</si>
  <si>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</si>
  <si>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</si>
  <si>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</si>
  <si>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</si>
  <si>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</si>
  <si>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</si>
  <si>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</si>
  <si>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</si>
  <si>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</si>
  <si>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</si>
  <si>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</si>
  <si>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</si>
  <si>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</si>
  <si>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</si>
  <si>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</si>
  <si>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</si>
  <si>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</si>
  <si>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</si>
  <si>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</si>
  <si>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</si>
  <si>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</si>
  <si>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</si>
  <si>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</si>
  <si>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</si>
  <si>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</si>
  <si>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</si>
  <si>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</si>
  <si>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</si>
  <si>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</si>
  <si>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</si>
  <si>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</si>
  <si>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</si>
  <si>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</si>
  <si>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</si>
  <si>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</si>
  <si>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</si>
  <si>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</si>
  <si>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</si>
  <si>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</si>
  <si>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</si>
  <si>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</si>
  <si>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</si>
  <si>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</si>
  <si>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</si>
  <si>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</si>
  <si>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</si>
  <si>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</si>
  <si>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</si>
  <si>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</si>
  <si>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</si>
  <si>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</si>
  <si>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</si>
  <si>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</si>
  <si>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</si>
  <si>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</si>
  <si>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</si>
  <si>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</si>
  <si>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</si>
  <si>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</si>
  <si>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</si>
  <si>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</si>
  <si>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</si>
  <si>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</si>
  <si>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</si>
  <si>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</si>
  <si>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</si>
  <si>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</si>
  <si>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</si>
  <si>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</si>
  <si>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</si>
  <si>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</si>
  <si>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</si>
  <si>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</si>
  <si>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</si>
  <si>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</si>
  <si>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</si>
  <si>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</si>
  <si>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</si>
  <si>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</si>
  <si>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</si>
  <si>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</si>
  <si>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</si>
  <si>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</si>
  <si>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</si>
  <si>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</si>
  <si>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</si>
  <si>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</si>
  <si>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</si>
  <si>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</si>
  <si>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</si>
  <si>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</si>
  <si>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</si>
  <si>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</si>
  <si>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</si>
  <si>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</si>
  <si>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</si>
  <si>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</si>
  <si>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</si>
  <si>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</si>
  <si>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</si>
  <si>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</si>
  <si>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</si>
  <si>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</si>
  <si>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</si>
  <si>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</si>
  <si>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</si>
  <si>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</si>
  <si>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</si>
  <si>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</si>
  <si>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</si>
  <si>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</si>
  <si>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</si>
  <si>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</si>
  <si>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</si>
  <si>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</si>
  <si>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</si>
  <si>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</si>
  <si>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</si>
  <si>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</si>
  <si>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</si>
  <si>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</si>
  <si>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</si>
  <si>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</si>
  <si>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</si>
  <si>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</si>
  <si>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</si>
  <si>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</si>
  <si>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</si>
  <si>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</si>
  <si>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</si>
  <si>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</si>
  <si>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</si>
  <si>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</si>
  <si>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</si>
  <si>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</si>
  <si>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</si>
  <si>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</si>
  <si>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</si>
  <si>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</si>
  <si>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</si>
  <si>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</si>
  <si>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</si>
  <si>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</si>
  <si>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Νικ δε Γκρικ</t>
  </si>
  <si>
    <t>gkanask@gmail.com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</si>
</sst>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kanas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zoomScale="64" zoomScaleNormal="85" workbookViewId="0">
      <selection activeCell="I31" sqref="I31"/>
    </sheetView>
  </sheetViews>
  <sheetFormatPr defaultColWidth="8.6640625" defaultRowHeight="13.2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41406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54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 x14ac:dyDescent="0.3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3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3">
      <c r="A3" s="39" t="s">
        <v>11</v>
      </c>
      <c r="B3" s="4" t="s">
        <v>12</v>
      </c>
      <c r="C3" s="5">
        <v>1</v>
      </c>
      <c r="D3" s="5" t="s">
        <v>13</v>
      </c>
      <c r="E3" s="5">
        <v>1</v>
      </c>
      <c r="F3" s="4" t="str">
        <f t="shared" ref="F3:F26" si="0">IF(OR(C3="",E3=""),"",IF(C3&gt;E3,"1",IF(C3=E3,"X","2")))</f>
        <v>X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9" t="s">
        <v>11</v>
      </c>
      <c r="P3" s="4" t="s">
        <v>15</v>
      </c>
      <c r="Q3" s="5">
        <v>2</v>
      </c>
      <c r="R3" s="5" t="s">
        <v>13</v>
      </c>
      <c r="S3" s="5">
        <v>2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5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3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5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5</v>
      </c>
    </row>
    <row r="5" spans="1:39" ht="21.75" customHeight="1" x14ac:dyDescent="0.3">
      <c r="A5" s="41" t="s">
        <v>22</v>
      </c>
      <c r="B5" s="4" t="s">
        <v>23</v>
      </c>
      <c r="C5" s="5">
        <v>2</v>
      </c>
      <c r="D5" s="5" t="s">
        <v>13</v>
      </c>
      <c r="E5" s="5">
        <v>2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3</v>
      </c>
      <c r="K5" s="5" t="s">
        <v>13</v>
      </c>
      <c r="L5" s="5">
        <v>3</v>
      </c>
      <c r="M5" s="4" t="str">
        <f t="shared" si="1"/>
        <v>X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2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Αφρική</v>
      </c>
      <c r="X5" s="7">
        <f>INDEX(StandingsCalc!$C$2:$C$5,MATCH(W5,StandingsCalc!$B$2:$B$5,0))</f>
        <v>3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4</v>
      </c>
    </row>
    <row r="6" spans="1:39" ht="21.75" customHeight="1" x14ac:dyDescent="0.3">
      <c r="A6" s="25"/>
      <c r="B6" s="4" t="s">
        <v>26</v>
      </c>
      <c r="C6" s="5">
        <v>1</v>
      </c>
      <c r="D6" s="5" t="s">
        <v>13</v>
      </c>
      <c r="E6" s="5">
        <v>3</v>
      </c>
      <c r="F6" s="4" t="str">
        <f t="shared" si="0"/>
        <v>2</v>
      </c>
      <c r="G6" s="2"/>
      <c r="H6" s="25"/>
      <c r="I6" s="4" t="s">
        <v>27</v>
      </c>
      <c r="J6" s="5">
        <v>3</v>
      </c>
      <c r="K6" s="5" t="s">
        <v>13</v>
      </c>
      <c r="L6" s="5">
        <v>0</v>
      </c>
      <c r="M6" s="4" t="str">
        <f t="shared" si="1"/>
        <v>1</v>
      </c>
      <c r="N6" s="2"/>
      <c r="O6" s="25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5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3</v>
      </c>
    </row>
    <row r="7" spans="1:39" ht="21.75" customHeight="1" x14ac:dyDescent="0.3">
      <c r="A7" s="24" t="s">
        <v>29</v>
      </c>
      <c r="B7" s="4" t="s">
        <v>30</v>
      </c>
      <c r="C7" s="5">
        <v>3</v>
      </c>
      <c r="D7" s="5" t="s">
        <v>13</v>
      </c>
      <c r="E7" s="5">
        <v>1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3</v>
      </c>
      <c r="K7" s="5" t="s">
        <v>13</v>
      </c>
      <c r="L7" s="5">
        <v>3</v>
      </c>
      <c r="M7" s="4" t="str">
        <f t="shared" si="1"/>
        <v>X</v>
      </c>
      <c r="N7" s="2"/>
      <c r="O7" s="24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3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2</v>
      </c>
    </row>
    <row r="8" spans="1:39" ht="21.75" customHeight="1" x14ac:dyDescent="0.3">
      <c r="A8" s="25"/>
      <c r="B8" s="4" t="s">
        <v>33</v>
      </c>
      <c r="C8" s="5">
        <v>1</v>
      </c>
      <c r="D8" s="5" t="s">
        <v>13</v>
      </c>
      <c r="E8" s="5">
        <v>2</v>
      </c>
      <c r="F8" s="4" t="str">
        <f t="shared" si="0"/>
        <v>2</v>
      </c>
      <c r="G8" s="2"/>
      <c r="H8" s="25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">
      <c r="A9" s="39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9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9" t="s">
        <v>36</v>
      </c>
      <c r="P9" s="4" t="s">
        <v>39</v>
      </c>
      <c r="Q9" s="5">
        <v>1</v>
      </c>
      <c r="R9" s="5" t="s">
        <v>13</v>
      </c>
      <c r="S9" s="5">
        <v>2</v>
      </c>
      <c r="T9" s="4" t="str">
        <f>IF(OR(Q9="",S9=""),"",IF(Q9&gt;S9,"1",IF(Q9=S9,"X","2")))</f>
        <v>2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3">
      <c r="A10" s="25"/>
      <c r="B10" s="4" t="s">
        <v>44</v>
      </c>
      <c r="C10" s="5">
        <v>2</v>
      </c>
      <c r="D10" s="5" t="s">
        <v>13</v>
      </c>
      <c r="E10" s="5">
        <v>2</v>
      </c>
      <c r="F10" s="4" t="str">
        <f t="shared" si="0"/>
        <v>X</v>
      </c>
      <c r="G10" s="2"/>
      <c r="H10" s="25"/>
      <c r="I10" s="4" t="s">
        <v>45</v>
      </c>
      <c r="J10" s="5">
        <v>2</v>
      </c>
      <c r="K10" s="5" t="s">
        <v>13</v>
      </c>
      <c r="L10" s="5">
        <v>2</v>
      </c>
      <c r="M10" s="4" t="str">
        <f t="shared" si="1"/>
        <v>X</v>
      </c>
      <c r="N10" s="2"/>
      <c r="O10" s="25"/>
      <c r="P10" s="4" t="s">
        <v>46</v>
      </c>
      <c r="Q10" s="5">
        <v>2</v>
      </c>
      <c r="R10" s="5" t="s">
        <v>13</v>
      </c>
      <c r="S10" s="5">
        <v>2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">
      <c r="A11" s="26" t="s">
        <v>47</v>
      </c>
      <c r="B11" s="4" t="s">
        <v>48</v>
      </c>
      <c r="C11" s="5">
        <v>5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3</v>
      </c>
      <c r="K11" s="5" t="s">
        <v>13</v>
      </c>
      <c r="L11" s="5">
        <v>0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3">
      <c r="A12" s="25"/>
      <c r="B12" s="4" t="s">
        <v>51</v>
      </c>
      <c r="C12" s="5">
        <v>2</v>
      </c>
      <c r="D12" s="5" t="s">
        <v>13</v>
      </c>
      <c r="E12" s="5">
        <v>2</v>
      </c>
      <c r="F12" s="4" t="str">
        <f t="shared" si="0"/>
        <v>X</v>
      </c>
      <c r="G12" s="2"/>
      <c r="H12" s="25"/>
      <c r="I12" s="4" t="s">
        <v>52</v>
      </c>
      <c r="J12" s="5">
        <v>4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1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3">
      <c r="A13" s="34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3</v>
      </c>
      <c r="K13" s="5" t="s">
        <v>13</v>
      </c>
      <c r="L13" s="5">
        <v>3</v>
      </c>
      <c r="M13" s="4" t="str">
        <f t="shared" si="1"/>
        <v>X</v>
      </c>
      <c r="N13" s="2"/>
      <c r="O13" s="34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23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3">
      <c r="A14" s="25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25"/>
      <c r="I14" s="4" t="s">
        <v>59</v>
      </c>
      <c r="J14" s="5">
        <v>2</v>
      </c>
      <c r="K14" s="5" t="s">
        <v>13</v>
      </c>
      <c r="L14" s="5">
        <v>2</v>
      </c>
      <c r="M14" s="4" t="str">
        <f t="shared" si="1"/>
        <v>X</v>
      </c>
      <c r="N14" s="2"/>
      <c r="O14" s="25"/>
      <c r="P14" s="4" t="s">
        <v>60</v>
      </c>
      <c r="Q14" s="5">
        <v>1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3">
      <c r="A15" s="36" t="s">
        <v>61</v>
      </c>
      <c r="B15" s="4" t="s">
        <v>62</v>
      </c>
      <c r="C15" s="5">
        <v>3</v>
      </c>
      <c r="D15" s="5" t="s">
        <v>13</v>
      </c>
      <c r="E15" s="5">
        <v>2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3</v>
      </c>
      <c r="K15" s="5" t="s">
        <v>13</v>
      </c>
      <c r="L15" s="5">
        <v>2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2</v>
      </c>
      <c r="R15" s="5" t="s">
        <v>13</v>
      </c>
      <c r="S15" s="5">
        <v>2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">
      <c r="A16" s="25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5"/>
      <c r="I16" s="4" t="s">
        <v>66</v>
      </c>
      <c r="J16" s="5">
        <v>1</v>
      </c>
      <c r="K16" s="5" t="s">
        <v>13</v>
      </c>
      <c r="L16" s="5">
        <v>3</v>
      </c>
      <c r="M16" s="4" t="str">
        <f t="shared" si="1"/>
        <v>2</v>
      </c>
      <c r="N16" s="2"/>
      <c r="O16" s="25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3">
      <c r="A17" s="35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4</v>
      </c>
      <c r="K17" s="5" t="s">
        <v>13</v>
      </c>
      <c r="L17" s="5">
        <v>2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">
      <c r="A18" s="25"/>
      <c r="B18" s="4" t="s">
        <v>76</v>
      </c>
      <c r="C18" s="5">
        <v>1</v>
      </c>
      <c r="D18" s="5" t="s">
        <v>13</v>
      </c>
      <c r="E18" s="5">
        <v>3</v>
      </c>
      <c r="F18" s="4" t="str">
        <f t="shared" si="0"/>
        <v>2</v>
      </c>
      <c r="G18" s="2"/>
      <c r="H18" s="25"/>
      <c r="I18" s="4" t="s">
        <v>77</v>
      </c>
      <c r="J18" s="5">
        <v>3</v>
      </c>
      <c r="K18" s="5" t="s">
        <v>13</v>
      </c>
      <c r="L18" s="5">
        <v>2</v>
      </c>
      <c r="M18" s="4" t="str">
        <f t="shared" si="1"/>
        <v>1</v>
      </c>
      <c r="N18" s="2"/>
      <c r="O18" s="25"/>
      <c r="P18" s="4" t="s">
        <v>78</v>
      </c>
      <c r="Q18" s="5">
        <v>2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Νορβηγία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 x14ac:dyDescent="0.3">
      <c r="A19" s="37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3</v>
      </c>
      <c r="R19" s="5" t="s">
        <v>13</v>
      </c>
      <c r="S19" s="5">
        <v>3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Γαλλία</v>
      </c>
      <c r="X19" s="7">
        <f>INDEX(StandingsCalc!$C$34:$C$37,MATCH(W19,StandingsCalc!$B$34:$B$37,0))</f>
        <v>7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ΛΔ Κονγκό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7</v>
      </c>
    </row>
    <row r="20" spans="1:40" ht="21.75" customHeight="1" x14ac:dyDescent="0.3">
      <c r="A20" s="25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25"/>
      <c r="I20" s="4" t="s">
        <v>84</v>
      </c>
      <c r="J20" s="5">
        <v>4</v>
      </c>
      <c r="K20" s="5" t="s">
        <v>13</v>
      </c>
      <c r="L20" s="5">
        <v>1</v>
      </c>
      <c r="M20" s="4" t="str">
        <f t="shared" si="1"/>
        <v>1</v>
      </c>
      <c r="N20" s="2"/>
      <c r="O20" s="25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Κολομβία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 x14ac:dyDescent="0.3">
      <c r="A21" s="46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2</v>
      </c>
      <c r="R21" s="5" t="s">
        <v>13</v>
      </c>
      <c r="S21" s="5">
        <v>2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3">
      <c r="A22" s="25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2</v>
      </c>
      <c r="K22" s="5" t="s">
        <v>13</v>
      </c>
      <c r="L22" s="5">
        <v>2</v>
      </c>
      <c r="M22" s="4" t="str">
        <f t="shared" si="1"/>
        <v>X</v>
      </c>
      <c r="N22" s="2"/>
      <c r="O22" s="25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">
      <c r="A23" s="40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3">
      <c r="A24" s="25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25"/>
      <c r="I24" s="4" t="s">
        <v>99</v>
      </c>
      <c r="J24" s="5">
        <v>1</v>
      </c>
      <c r="K24" s="5" t="s">
        <v>13</v>
      </c>
      <c r="L24" s="5">
        <v>2</v>
      </c>
      <c r="M24" s="4" t="str">
        <f t="shared" si="1"/>
        <v>2</v>
      </c>
      <c r="N24" s="2"/>
      <c r="O24" s="25"/>
      <c r="P24" s="4" t="s">
        <v>100</v>
      </c>
      <c r="Q24" s="5">
        <v>3</v>
      </c>
      <c r="R24" s="5" t="s">
        <v>13</v>
      </c>
      <c r="S24" s="5">
        <v>0</v>
      </c>
      <c r="T24" s="4" t="str">
        <f t="shared" si="2"/>
        <v>1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3">
      <c r="A25" s="56" t="s">
        <v>102</v>
      </c>
      <c r="B25" s="4" t="s">
        <v>103</v>
      </c>
      <c r="C25" s="5">
        <v>3</v>
      </c>
      <c r="D25" s="5" t="s">
        <v>13</v>
      </c>
      <c r="E25" s="5">
        <v>3</v>
      </c>
      <c r="F25" s="4" t="str">
        <f t="shared" si="0"/>
        <v>X</v>
      </c>
      <c r="G25" s="2"/>
      <c r="H25" s="56" t="s">
        <v>102</v>
      </c>
      <c r="I25" s="4" t="s">
        <v>104</v>
      </c>
      <c r="J25" s="5">
        <v>3</v>
      </c>
      <c r="K25" s="5" t="s">
        <v>13</v>
      </c>
      <c r="L25" s="5">
        <v>1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3</v>
      </c>
      <c r="R25" s="5" t="s">
        <v>13</v>
      </c>
      <c r="S25" s="5">
        <v>0</v>
      </c>
      <c r="T25" s="4" t="str">
        <f t="shared" si="2"/>
        <v>1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" customHeight="1" x14ac:dyDescent="0.3">
      <c r="A26" s="25"/>
      <c r="B26" s="4" t="s">
        <v>107</v>
      </c>
      <c r="C26" s="5">
        <v>2</v>
      </c>
      <c r="D26" s="5" t="s">
        <v>13</v>
      </c>
      <c r="E26" s="5">
        <v>1</v>
      </c>
      <c r="F26" s="4" t="str">
        <f t="shared" si="0"/>
        <v>1</v>
      </c>
      <c r="G26" s="2"/>
      <c r="H26" s="25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0</v>
      </c>
      <c r="R26" s="5" t="s">
        <v>13</v>
      </c>
      <c r="S26" s="5">
        <v>3</v>
      </c>
      <c r="T26" s="4" t="str">
        <f t="shared" si="2"/>
        <v>2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" customHeight="1" x14ac:dyDescent="0.2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5">
      <c r="V29" s="15" t="str">
        <f>KnockoutCalc!$C$32</f>
        <v>Νότια Αφρική</v>
      </c>
      <c r="W29" s="15" t="s">
        <v>13</v>
      </c>
      <c r="X29" s="15" t="str">
        <f>KnockoutCalc!$D$32</f>
        <v>Ελβετία</v>
      </c>
      <c r="Y29" s="16" t="s">
        <v>131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25">
      <c r="B30" s="20" t="s">
        <v>118</v>
      </c>
      <c r="C30" s="57" t="s">
        <v>769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119</v>
      </c>
      <c r="C31" s="60" t="s">
        <v>770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5">
      <c r="V32" s="15" t="str">
        <f>KnockoutCalc!$C$36</f>
        <v>Νορβηγία</v>
      </c>
      <c r="W32" s="15" t="s">
        <v>13</v>
      </c>
      <c r="X32" s="15" t="str">
        <f>KnockoutCalc!$D$36</f>
        <v>Σκωτία</v>
      </c>
      <c r="Y32" s="16" t="s">
        <v>214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Γαλλία</v>
      </c>
      <c r="AD32" s="16" t="s">
        <v>122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Ακτή Ελεφαντοστού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Κολομβία</v>
      </c>
      <c r="AN32" s="17" t="s">
        <v>221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5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191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127</v>
      </c>
      <c r="AE35" s="15"/>
      <c r="AF35" s="15" t="str">
        <f>KnockoutCalc!$C$42</f>
        <v>ΛΔ Κονγκό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5">
      <c r="V38" s="15" t="str">
        <f>KnockoutCalc!$C$44</f>
        <v>Καναδάς</v>
      </c>
      <c r="W38" s="15" t="s">
        <v>13</v>
      </c>
      <c r="X38" s="15" t="str">
        <f>KnockoutCalc!$D$44</f>
        <v>Ιράν</v>
      </c>
      <c r="Y38" s="16" t="s">
        <v>126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Αυστραλία</v>
      </c>
      <c r="AI38" s="16" t="s">
        <v>133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7" t="s">
        <v>194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5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Νορβηγία</v>
      </c>
      <c r="AD42" s="16" t="s">
        <v>115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Γαλλία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5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132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115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Βραζιλία</v>
      </c>
      <c r="W53" s="15" t="s">
        <v>13</v>
      </c>
      <c r="X53" s="15" t="str">
        <f>KnockoutCalc!$D$60</f>
        <v>Γερμανία</v>
      </c>
      <c r="Y53" s="16" t="s">
        <v>117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117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" customHeight="1" x14ac:dyDescent="0.2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399999999999999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399999999999999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399999999999999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399999999999999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399999999999999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399999999999999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399999999999999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399999999999999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399999999999999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399999999999999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Αφρική</v>
      </c>
      <c r="AP70" t="str">
        <f>IF($X$29="","",$X$29)</f>
        <v>Ελβετία</v>
      </c>
    </row>
    <row r="71" spans="22:42" ht="17.399999999999999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399999999999999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399999999999999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399999999999999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Νορβηγία</v>
      </c>
      <c r="AP74" t="str">
        <f>IF($X$32="","",$X$32)</f>
        <v>Σκωτία</v>
      </c>
    </row>
    <row r="75" spans="22:42" ht="17.399999999999999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Γαλλία</v>
      </c>
    </row>
    <row r="76" spans="22:42" x14ac:dyDescent="0.25">
      <c r="AO76" t="str">
        <f>IF($AF$32="","",$AF$32)</f>
        <v>Μεξικό</v>
      </c>
      <c r="AP76" t="str">
        <f>IF($AH$32="","",$AH$32)</f>
        <v>Ακτή Ελεφαντοστού</v>
      </c>
    </row>
    <row r="77" spans="22:42" x14ac:dyDescent="0.25">
      <c r="AO77" t="str">
        <f>IF($AK$32="","",$AK$32)</f>
        <v>Αγγλία</v>
      </c>
      <c r="AP77" t="str">
        <f>IF($AM$32="","",$AM$32)</f>
        <v>Κολομβία</v>
      </c>
    </row>
    <row r="78" spans="22:42" x14ac:dyDescent="0.25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5">
      <c r="AO79" t="str">
        <f>IF($AA$35="","",$AA$35)</f>
        <v>Βέλγιο</v>
      </c>
      <c r="AP79" t="str">
        <f>IF($AC$35="","",$AC$35)</f>
        <v>Σενεγάλη</v>
      </c>
    </row>
    <row r="80" spans="22:42" x14ac:dyDescent="0.25">
      <c r="AO80" t="str">
        <f>IF($AF$35="","",$AF$35)</f>
        <v>ΛΔ Κονγκό</v>
      </c>
      <c r="AP80" t="str">
        <f>IF($AH$35="","",$AH$35)</f>
        <v>Κροατία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Καναδάς</v>
      </c>
      <c r="AP82" t="str">
        <f>IF($X$38="","",$X$38)</f>
        <v>Ιράν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Αυστραλία</v>
      </c>
    </row>
    <row r="85" spans="41:42" x14ac:dyDescent="0.25">
      <c r="AO85" t="str">
        <f>IF($AK$38="","",$AK$38)</f>
        <v>Τουρκία</v>
      </c>
      <c r="AP85" t="str">
        <f>IF($AM$38="","",$AM$38)</f>
        <v>Αίγυπτος</v>
      </c>
    </row>
    <row r="86" spans="41:42" x14ac:dyDescent="0.25">
      <c r="AO86" t="str">
        <f>IF($V$42="","",$V$42)</f>
        <v>Ελβετία</v>
      </c>
      <c r="AP86" t="str">
        <f>IF($X$42="","",$X$42)</f>
        <v>Ολλανδία</v>
      </c>
    </row>
    <row r="87" spans="41:42" x14ac:dyDescent="0.25">
      <c r="AO87" t="str">
        <f>IF($AA$42="","",$AA$42)</f>
        <v>Γερμανία</v>
      </c>
      <c r="AP87" t="str">
        <f>IF($AC$42="","",$AC$42)</f>
        <v>Νορβηγία</v>
      </c>
    </row>
    <row r="88" spans="41:42" x14ac:dyDescent="0.25">
      <c r="AO88" t="str">
        <f>IF($AF$42="","",$AF$42)</f>
        <v>Βραζιλία</v>
      </c>
      <c r="AP88" t="str">
        <f>IF($AH$42="","",$AH$42)</f>
        <v>Γαλλία</v>
      </c>
    </row>
    <row r="89" spans="41:42" x14ac:dyDescent="0.25">
      <c r="AO89" t="str">
        <f>IF($AK$42="","",$AK$42)</f>
        <v>Μεξικό</v>
      </c>
      <c r="AP89" t="str">
        <f>IF($AM$42="","",$AM$42)</f>
        <v>Αγγλία</v>
      </c>
    </row>
    <row r="90" spans="41:42" x14ac:dyDescent="0.25">
      <c r="AO90" t="str">
        <f>IF($V$45="","",$V$45)</f>
        <v>Κροατία</v>
      </c>
      <c r="AP90" t="str">
        <f>IF($X$45="","",$X$45)</f>
        <v>Ισπανία</v>
      </c>
    </row>
    <row r="91" spans="41:42" x14ac:dyDescent="0.25">
      <c r="AO91" t="str">
        <f>IF($AA$45="","",$AA$45)</f>
        <v>ΗΠΑ</v>
      </c>
      <c r="AP91" t="str">
        <f>IF($AC$45="","",$AC$45)</f>
        <v>Βέλγιο</v>
      </c>
    </row>
    <row r="92" spans="41:42" x14ac:dyDescent="0.25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25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5">
      <c r="AO94" t="str">
        <f>IF($V$49="","",$V$49)</f>
        <v>Ολλανδία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Γερμανία</v>
      </c>
    </row>
    <row r="96" spans="41:42" x14ac:dyDescent="0.25">
      <c r="AO96" t="str">
        <f>IF($AF$49="","",$AF$49)</f>
        <v>Βέλγιο</v>
      </c>
      <c r="AP96" t="str">
        <f>IF($AH$49="","",$AH$49)</f>
        <v>Ισπανία</v>
      </c>
    </row>
    <row r="97" spans="41:42" x14ac:dyDescent="0.2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5">
      <c r="AO98" t="str">
        <f>IF($V$53="","",$V$53)</f>
        <v>Βραζιλία</v>
      </c>
      <c r="AP98" t="str">
        <f>IF($X$53="","",$X$53)</f>
        <v>Γερμανία</v>
      </c>
    </row>
    <row r="99" spans="41:42" x14ac:dyDescent="0.2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5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FCEF920E-35DA-4DC6-B992-64488B33DB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6640625" defaultRowHeight="13.2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3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3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3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3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3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3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3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3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3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3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3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3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3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3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3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3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3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3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3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3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3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3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3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3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3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3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3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3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3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3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3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3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3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3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3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3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3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3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3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3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3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3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3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3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3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3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3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3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3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3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3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3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3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3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3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3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3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3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3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3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3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3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3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3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3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3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3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3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3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3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3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3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6640625" defaultRowHeight="13.2" x14ac:dyDescent="0.25"/>
  <cols>
    <col min="1" max="1" width="26" customWidth="1"/>
    <col min="2" max="2" width="90" customWidth="1"/>
  </cols>
  <sheetData>
    <row r="1" spans="1:2" ht="15" customHeight="1" x14ac:dyDescent="0.3">
      <c r="A1" s="12" t="s">
        <v>225</v>
      </c>
      <c r="B1" s="12" t="s">
        <v>226</v>
      </c>
    </row>
    <row r="2" spans="1:2" ht="15" customHeight="1" x14ac:dyDescent="0.3">
      <c r="A2" s="13" t="s">
        <v>227</v>
      </c>
      <c r="B2" s="13" t="s">
        <v>228</v>
      </c>
    </row>
    <row r="3" spans="1:2" ht="15" customHeight="1" x14ac:dyDescent="0.3">
      <c r="A3" s="13" t="s">
        <v>229</v>
      </c>
      <c r="B3" s="13" t="s">
        <v>230</v>
      </c>
    </row>
    <row r="4" spans="1:2" ht="15" customHeight="1" x14ac:dyDescent="0.3">
      <c r="A4" s="13" t="s">
        <v>231</v>
      </c>
      <c r="B4" s="13" t="s">
        <v>232</v>
      </c>
    </row>
    <row r="5" spans="1:2" ht="15" customHeight="1" x14ac:dyDescent="0.25">
      <c r="A5" t="s">
        <v>233</v>
      </c>
      <c r="B5" t="s">
        <v>234</v>
      </c>
    </row>
    <row r="6" spans="1:2" ht="15" customHeight="1" x14ac:dyDescent="0.25">
      <c r="A6" t="s">
        <v>235</v>
      </c>
      <c r="B6" t="s">
        <v>236</v>
      </c>
    </row>
    <row r="7" spans="1:2" x14ac:dyDescent="0.2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6640625" defaultRowHeight="13.2" x14ac:dyDescent="0.25"/>
  <sheetData>
    <row r="1" spans="1:6" ht="15" customHeight="1" x14ac:dyDescent="0.2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3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0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3100044</v>
      </c>
    </row>
    <row r="3" spans="1:6" ht="15" customHeight="1" x14ac:dyDescent="0.2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0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3100043</v>
      </c>
    </row>
    <row r="4" spans="1:6" ht="15" customHeight="1" x14ac:dyDescent="0.2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3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0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3100042</v>
      </c>
    </row>
    <row r="5" spans="1:6" ht="15" customHeight="1" x14ac:dyDescent="0.2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3100041</v>
      </c>
    </row>
    <row r="6" spans="1:6" ht="15" customHeight="1" x14ac:dyDescent="0.2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7</v>
      </c>
      <c r="F6">
        <f>C6*1000000+(D6+100)*1000+E6*10+(4-0)</f>
        <v>5103074</v>
      </c>
    </row>
    <row r="7" spans="1:6" ht="15" customHeight="1" x14ac:dyDescent="0.2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8</v>
      </c>
      <c r="F7">
        <f>C7*1000000+(D7+100)*1000+E7*10+(4-1)</f>
        <v>5102083</v>
      </c>
    </row>
    <row r="8" spans="1:6" ht="15" customHeight="1" x14ac:dyDescent="0.2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-7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93012</v>
      </c>
    </row>
    <row r="9" spans="1:6" ht="15" customHeight="1" x14ac:dyDescent="0.2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5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7</v>
      </c>
      <c r="F9">
        <f>C9*1000000+(D9+100)*1000+E9*10+(4-3)</f>
        <v>5102071</v>
      </c>
    </row>
    <row r="10" spans="1:6" ht="15" customHeight="1" x14ac:dyDescent="0.2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9</v>
      </c>
      <c r="E10">
        <f>SUM(IF('Fixtures by Matchday'!C7&lt;&gt;"",'Fixtures by Matchday'!C7,0),IF('Fixtures by Matchday'!S7&lt;&gt;"",'Fixtures by Matchday'!S7,0),IF('Fixtures by Matchday'!J8&lt;&gt;"",'Fixtures by Matchday'!J8,0))</f>
        <v>11</v>
      </c>
      <c r="F10">
        <f>C10*1000000+(D10+100)*1000+E10*10+(4-0)</f>
        <v>9109114</v>
      </c>
    </row>
    <row r="11" spans="1:6" ht="15" customHeight="1" x14ac:dyDescent="0.2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7</v>
      </c>
      <c r="F11">
        <f>C11*1000000+(D11+100)*1000+E11*10+(4-1)</f>
        <v>4101073</v>
      </c>
    </row>
    <row r="12" spans="1:6" ht="15" customHeight="1" x14ac:dyDescent="0.2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91012</v>
      </c>
    </row>
    <row r="13" spans="1:6" ht="15" customHeight="1" x14ac:dyDescent="0.2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-1</v>
      </c>
      <c r="E13">
        <f>SUM(IF('Fixtures by Matchday'!J7&lt;&gt;"",'Fixtures by Matchday'!J7,0),IF('Fixtures by Matchday'!Q7&lt;&gt;"",'Fixtures by Matchday'!Q7,0),IF('Fixtures by Matchday'!E8&lt;&gt;"",'Fixtures by Matchday'!E8,0))</f>
        <v>6</v>
      </c>
      <c r="F13">
        <f>C13*1000000+(D13+100)*1000+E13*10+(4-3)</f>
        <v>4099061</v>
      </c>
    </row>
    <row r="14" spans="1:6" ht="15" customHeight="1" x14ac:dyDescent="0.2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5101054</v>
      </c>
    </row>
    <row r="15" spans="1:6" ht="15" customHeight="1" x14ac:dyDescent="0.2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2099043</v>
      </c>
    </row>
    <row r="16" spans="1:6" ht="15" customHeight="1" x14ac:dyDescent="0.2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0</v>
      </c>
      <c r="E16">
        <f>SUM(IF('Fixtures by Matchday'!C10&lt;&gt;"",'Fixtures by Matchday'!C10,0),IF('Fixtures by Matchday'!L10&lt;&gt;"",'Fixtures by Matchday'!L10,0),IF('Fixtures by Matchday'!S10&lt;&gt;"",'Fixtures by Matchday'!S10,0))</f>
        <v>6</v>
      </c>
      <c r="F16">
        <f>C16*1000000+(D16+100)*1000+E16*10+(4-2)</f>
        <v>3100062</v>
      </c>
    </row>
    <row r="17" spans="1:6" ht="15" customHeight="1" x14ac:dyDescent="0.2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4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4100051</v>
      </c>
    </row>
    <row r="18" spans="1:6" ht="15" customHeight="1" x14ac:dyDescent="0.2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2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-10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90013</v>
      </c>
    </row>
    <row r="20" spans="1:6" ht="15" customHeight="1" x14ac:dyDescent="0.2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4098042</v>
      </c>
    </row>
    <row r="21" spans="1:6" ht="15" customHeight="1" x14ac:dyDescent="0.2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7</v>
      </c>
      <c r="F21">
        <f>C21*1000000+(D21+100)*1000+E21*10+(4-3)</f>
        <v>4103071</v>
      </c>
    </row>
    <row r="22" spans="1:6" ht="15" customHeight="1" x14ac:dyDescent="0.2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9</v>
      </c>
      <c r="F22">
        <f>C22*1000000+(D22+100)*1000+E22*10+(4-0)</f>
        <v>7104094</v>
      </c>
    </row>
    <row r="23" spans="1:6" ht="15" customHeight="1" x14ac:dyDescent="0.2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1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-3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1097043</v>
      </c>
    </row>
    <row r="24" spans="1:6" ht="15" customHeight="1" x14ac:dyDescent="0.2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7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3</v>
      </c>
      <c r="E24">
        <f>SUM(IF('Fixtures by Matchday'!L13&lt;&gt;"",'Fixtures by Matchday'!L13,0),IF('Fixtures by Matchday'!S13&lt;&gt;"",'Fixtures by Matchday'!S13,0),IF('Fixtures by Matchday'!C14&lt;&gt;"",'Fixtures by Matchday'!C14,0))</f>
        <v>7</v>
      </c>
      <c r="F24">
        <f>C24*1000000+(D24+100)*1000+E24*10+(4-2)</f>
        <v>7103072</v>
      </c>
    </row>
    <row r="25" spans="1:6" ht="15" customHeight="1" x14ac:dyDescent="0.2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-4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1096031</v>
      </c>
    </row>
    <row r="26" spans="1:6" ht="15" customHeight="1" x14ac:dyDescent="0.2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8</v>
      </c>
      <c r="F26">
        <f>C26*1000000+(D26+100)*1000+E26*10+(4-0)</f>
        <v>9103084</v>
      </c>
    </row>
    <row r="27" spans="1:6" ht="15" customHeight="1" x14ac:dyDescent="0.2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7</v>
      </c>
      <c r="F27">
        <f>C27*1000000+(D27+100)*1000+E27*10+(4-1)</f>
        <v>4101073</v>
      </c>
    </row>
    <row r="28" spans="1:6" ht="15" customHeight="1" x14ac:dyDescent="0.2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0</v>
      </c>
      <c r="E28">
        <f>SUM(IF('Fixtures by Matchday'!L15&lt;&gt;"",'Fixtures by Matchday'!L15,0),IF('Fixtures by Matchday'!S15&lt;&gt;"",'Fixtures by Matchday'!S15,0),IF('Fixtures by Matchday'!C16&lt;&gt;"",'Fixtures by Matchday'!C16,0))</f>
        <v>5</v>
      </c>
      <c r="F28">
        <f>C28*1000000+(D28+100)*1000+E28*10+(4-2)</f>
        <v>4100052</v>
      </c>
    </row>
    <row r="29" spans="1:6" ht="15" customHeight="1" x14ac:dyDescent="0.2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96021</v>
      </c>
    </row>
    <row r="30" spans="1:6" ht="15" customHeight="1" x14ac:dyDescent="0.2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8</v>
      </c>
      <c r="E30">
        <f>SUM(IF('Fixtures by Matchday'!C17&lt;&gt;"",'Fixtures by Matchday'!C17,0),IF('Fixtures by Matchday'!J17&lt;&gt;"",'Fixtures by Matchday'!J17,0),IF('Fixtures by Matchday'!S18&lt;&gt;"",'Fixtures by Matchday'!S18,0))</f>
        <v>12</v>
      </c>
      <c r="F30">
        <f>C30*1000000+(D30+100)*1000+E30*10+(4-0)</f>
        <v>9108124</v>
      </c>
    </row>
    <row r="31" spans="1:6" ht="15" customHeight="1" x14ac:dyDescent="0.2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-7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93033</v>
      </c>
    </row>
    <row r="32" spans="1:6" ht="15" customHeight="1" x14ac:dyDescent="0.2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5</v>
      </c>
      <c r="F32">
        <f>C32*1000000+(D32+100)*1000+E32*10+(4-2)</f>
        <v>3097052</v>
      </c>
    </row>
    <row r="33" spans="1:6" ht="15" customHeight="1" x14ac:dyDescent="0.2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2</v>
      </c>
      <c r="E33">
        <f>SUM(IF('Fixtures by Matchday'!E18&lt;&gt;"",'Fixtures by Matchday'!E18,0),IF('Fixtures by Matchday'!J18&lt;&gt;"",'Fixtures by Matchday'!J18,0),IF('Fixtures by Matchday'!Q18&lt;&gt;"",'Fixtures by Matchday'!Q18,0))</f>
        <v>8</v>
      </c>
      <c r="F33">
        <f>C33*1000000+(D33+100)*1000+E33*10+(4-3)</f>
        <v>6102081</v>
      </c>
    </row>
    <row r="34" spans="1:6" ht="15" customHeight="1" x14ac:dyDescent="0.2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7104084</v>
      </c>
    </row>
    <row r="35" spans="1:6" ht="15" customHeight="1" x14ac:dyDescent="0.2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3098043</v>
      </c>
    </row>
    <row r="36" spans="1:6" ht="15" customHeight="1" x14ac:dyDescent="0.2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7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6</v>
      </c>
      <c r="E36">
        <f>SUM(IF('Fixtures by Matchday'!Q19&lt;&gt;"",'Fixtures by Matchday'!Q19,0),IF('Fixtures by Matchday'!E20&lt;&gt;"",'Fixtures by Matchday'!E20,0),IF('Fixtures by Matchday'!J20&lt;&gt;"",'Fixtures by Matchday'!J20,0))</f>
        <v>10</v>
      </c>
      <c r="F36">
        <f>C36*1000000+(D36+100)*1000+E36*10+(4-2)</f>
        <v>7106102</v>
      </c>
    </row>
    <row r="37" spans="1:6" ht="15" customHeight="1" x14ac:dyDescent="0.2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92001</v>
      </c>
    </row>
    <row r="38" spans="1:6" ht="15" customHeight="1" x14ac:dyDescent="0.2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9</v>
      </c>
      <c r="F38">
        <f>C38*1000000+(D38+100)*1000+E38*10+(4-0)</f>
        <v>9107094</v>
      </c>
    </row>
    <row r="39" spans="1:6" ht="15" customHeight="1" x14ac:dyDescent="0.2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2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5</v>
      </c>
      <c r="F39">
        <f>C39*1000000+(D39+100)*1000+E39*10+(4-1)</f>
        <v>2098053</v>
      </c>
    </row>
    <row r="40" spans="1:6" ht="15" customHeight="1" x14ac:dyDescent="0.2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6</v>
      </c>
      <c r="F40">
        <f>C40*1000000+(D40+100)*1000+E40*10+(4-2)</f>
        <v>4101062</v>
      </c>
    </row>
    <row r="41" spans="1:6" ht="15" customHeight="1" x14ac:dyDescent="0.2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1094021</v>
      </c>
    </row>
    <row r="42" spans="1:6" ht="15" customHeight="1" x14ac:dyDescent="0.2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9106084</v>
      </c>
    </row>
    <row r="43" spans="1:6" ht="15" customHeight="1" x14ac:dyDescent="0.2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6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3</v>
      </c>
      <c r="E43">
        <f>SUM(IF('Fixtures by Matchday'!E23&lt;&gt;"",'Fixtures by Matchday'!E23,0),IF('Fixtures by Matchday'!L24&lt;&gt;"",'Fixtures by Matchday'!L24,0),IF('Fixtures by Matchday'!Q24&lt;&gt;"",'Fixtures by Matchday'!Q24,0))</f>
        <v>6</v>
      </c>
      <c r="F43">
        <f>C43*1000000+(D43+100)*1000+E43*10+(4-1)</f>
        <v>6103063</v>
      </c>
    </row>
    <row r="44" spans="1:6" ht="15" customHeight="1" x14ac:dyDescent="0.2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-8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92002</v>
      </c>
    </row>
    <row r="45" spans="1:6" ht="15" customHeight="1" x14ac:dyDescent="0.2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3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-1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3099041</v>
      </c>
    </row>
    <row r="46" spans="1:6" ht="15" customHeight="1" x14ac:dyDescent="0.2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5</v>
      </c>
      <c r="E46">
        <f>SUM(IF('Fixtures by Matchday'!C25&lt;&gt;"",'Fixtures by Matchday'!C25,0),IF('Fixtures by Matchday'!J25&lt;&gt;"",'Fixtures by Matchday'!J25,0),IF('Fixtures by Matchday'!S26&lt;&gt;"",'Fixtures by Matchday'!S26,0))</f>
        <v>9</v>
      </c>
      <c r="F46">
        <f>C46*1000000+(D46+100)*1000+E46*10+(4-0)</f>
        <v>7105094</v>
      </c>
    </row>
    <row r="47" spans="1:6" ht="15" customHeight="1" x14ac:dyDescent="0.2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7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4</v>
      </c>
      <c r="E47">
        <f>SUM(IF('Fixtures by Matchday'!E25&lt;&gt;"",'Fixtures by Matchday'!E25,0),IF('Fixtures by Matchday'!Q25&lt;&gt;"",'Fixtures by Matchday'!Q25,0),IF('Fixtures by Matchday'!L26&lt;&gt;"",'Fixtures by Matchday'!L26,0))</f>
        <v>8</v>
      </c>
      <c r="F47">
        <f>C47*1000000+(D47+100)*1000+E47*10+(4-1)</f>
        <v>7104083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-4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3096032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95021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6640625" defaultRowHeight="13.2" x14ac:dyDescent="0.25"/>
  <cols>
    <col min="1" max="23" width="14" customWidth="1"/>
  </cols>
  <sheetData>
    <row r="1" spans="1:23" ht="15" customHeight="1" x14ac:dyDescent="0.25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Μεξικό</v>
      </c>
      <c r="C2" t="str">
        <f>'Fixtures by Matchday'!$W$5</f>
        <v>Νότια Αφρική</v>
      </c>
      <c r="D2" t="str">
        <f>'Fixtures by Matchday'!$W$6</f>
        <v>Νότια Κορέα</v>
      </c>
      <c r="E2">
        <f>IFERROR(INDEX(StandingsCalc!$F$2:$F$49,MATCH(D2,StandingsCalc!$B$2:$B$49,0))+(13-1)/1000,-999999)</f>
        <v>3100042.0120000001</v>
      </c>
      <c r="F2">
        <f t="shared" ref="F2:F13" si="0">1+COUNTIF($E$2:$E$13,"&gt;"&amp;E2)</f>
        <v>6</v>
      </c>
    </row>
    <row r="3" spans="1:23" ht="15" customHeight="1" x14ac:dyDescent="0.25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5102071.0109999999</v>
      </c>
      <c r="F3">
        <f t="shared" si="0"/>
        <v>1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4099061.01</v>
      </c>
      <c r="F4">
        <f t="shared" si="0"/>
        <v>3</v>
      </c>
    </row>
    <row r="5" spans="1:23" ht="15" customHeight="1" x14ac:dyDescent="0.25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Αυστραλία</v>
      </c>
      <c r="E5">
        <f>IFERROR(INDEX(StandingsCalc!$F$2:$F$49,MATCH(D5,StandingsCalc!$B$2:$B$49,0))+(13-4)/1000,-999999)</f>
        <v>3100062.0090000001</v>
      </c>
      <c r="F5">
        <f t="shared" si="0"/>
        <v>5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4098042.0079999999</v>
      </c>
      <c r="F6">
        <f t="shared" si="0"/>
        <v>4</v>
      </c>
    </row>
    <row r="7" spans="1:23" ht="15" customHeight="1" x14ac:dyDescent="0.25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1097043.007</v>
      </c>
      <c r="F7">
        <f t="shared" si="0"/>
        <v>12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4100052.0060000001</v>
      </c>
      <c r="F8">
        <f t="shared" si="0"/>
        <v>2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3097052.0049999999</v>
      </c>
      <c r="F9">
        <f t="shared" si="0"/>
        <v>9</v>
      </c>
    </row>
    <row r="10" spans="1:23" ht="15" customHeight="1" x14ac:dyDescent="0.25">
      <c r="A10" t="s">
        <v>79</v>
      </c>
      <c r="B10" t="str">
        <f>'Fixtures by Matchday'!$W$18</f>
        <v>Νορβηγία</v>
      </c>
      <c r="C10" t="str">
        <f>'Fixtures by Matchday'!$W$19</f>
        <v>Γαλλία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3098043.0040000002</v>
      </c>
      <c r="F10">
        <f t="shared" si="0"/>
        <v>8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2098053.003</v>
      </c>
      <c r="F11">
        <f t="shared" si="0"/>
        <v>11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ΛΔ Κονγκό</v>
      </c>
      <c r="D12" t="str">
        <f>'Fixtures by Matchday'!$AG$20</f>
        <v>Κολομβία</v>
      </c>
      <c r="E12">
        <f>IFERROR(INDEX(StandingsCalc!$F$2:$F$49,MATCH(D12,StandingsCalc!$B$2:$B$49,0))+(13-11)/1000,-999999)</f>
        <v>3099041.0019999999</v>
      </c>
      <c r="F12">
        <f t="shared" si="0"/>
        <v>7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3096032.0010000002</v>
      </c>
      <c r="F13">
        <f t="shared" si="0"/>
        <v>10</v>
      </c>
    </row>
    <row r="18" spans="1:23" ht="15" customHeight="1" x14ac:dyDescent="0.25">
      <c r="K18" t="s">
        <v>249</v>
      </c>
    </row>
    <row r="19" spans="1:23" ht="15" customHeight="1" x14ac:dyDescent="0.2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D E G I K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94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95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25">
      <c r="K21">
        <v>77</v>
      </c>
      <c r="L21" t="str">
        <f>IFERROR(INDEX(ThirdMap!$B$2:$I$495,MATCH($J$20,ThirdMap!$A$2:$A$495,0),MATCH(K21,ThirdMap!$B$1:$I$1,0)),"")</f>
        <v>C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95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98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Σκωτία</v>
      </c>
    </row>
    <row r="22" spans="1:23" ht="15" customHeight="1" x14ac:dyDescent="0.25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92</v>
      </c>
      <c r="W22" t="str">
        <f t="shared" si="1"/>
        <v>Ακτή Ελεφαντοστού</v>
      </c>
    </row>
    <row r="23" spans="1:23" ht="15" customHeight="1" x14ac:dyDescent="0.25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92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93</v>
      </c>
      <c r="W23" t="str">
        <f t="shared" si="1"/>
        <v>Κολομβία</v>
      </c>
    </row>
    <row r="24" spans="1:23" ht="15" customHeight="1" x14ac:dyDescent="0.25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92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 x14ac:dyDescent="0.25">
      <c r="K25">
        <v>82</v>
      </c>
      <c r="L25" t="str">
        <f>IFERROR(INDEX(ThirdMap!$B$2:$I$495,MATCH($J$20,ThirdMap!$A$2:$A$495,0),MATCH(K25,ThirdMap!$B$1:$I$1,0)),"")</f>
        <v>I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92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Σενεγάλη</v>
      </c>
    </row>
    <row r="26" spans="1:23" ht="15" customHeight="1" x14ac:dyDescent="0.2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98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25">
      <c r="K27">
        <v>87</v>
      </c>
      <c r="L27" t="str">
        <f>IFERROR(INDEX(ThirdMap!$B$2:$I$495,MATCH($J$20,ThirdMap!$A$2:$A$495,0),MATCH(K27,ThirdMap!$B$1:$I$1,0)),"")</f>
        <v>D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95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Αυστραλία</v>
      </c>
    </row>
    <row r="31" spans="1:23" ht="15" customHeight="1" x14ac:dyDescent="0.2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5">
      <c r="A32">
        <v>73</v>
      </c>
      <c r="B32" t="s">
        <v>268</v>
      </c>
      <c r="C32" t="str">
        <f>INDEX($C$2:$C$13,MATCH("A",$A$2:$A$13,0))</f>
        <v>Νότια Αφρική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2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268</v>
      </c>
      <c r="C36" t="str">
        <f>INDEX($B$2:$B$13,MATCH("I",$A$2:$A$13,0))</f>
        <v>Νορβηγία</v>
      </c>
      <c r="D36" t="str">
        <f>IFERROR(INDEX($D$2:$D$13,MATCH($L$21,$A$2:$A$13,0),1),"")</f>
        <v>Σκωτία</v>
      </c>
      <c r="E36" t="str">
        <f>'Fixtures by Matchday'!$Y32</f>
        <v>Νορβηγία</v>
      </c>
    </row>
    <row r="37" spans="1:5" ht="15" customHeight="1" x14ac:dyDescent="0.25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Γαλλία</v>
      </c>
      <c r="E37" t="str">
        <f>'Fixtures by Matchday'!$AD32</f>
        <v>Γαλλία</v>
      </c>
    </row>
    <row r="38" spans="1:5" ht="15" customHeight="1" x14ac:dyDescent="0.2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Ακτή Ελεφαντοστού</v>
      </c>
      <c r="E38" t="str">
        <f>'Fixtures by Matchday'!$AI32</f>
        <v>Μεξικό</v>
      </c>
    </row>
    <row r="39" spans="1:5" ht="15" customHeight="1" x14ac:dyDescent="0.2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Κολομβία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2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25">
      <c r="A42">
        <v>83</v>
      </c>
      <c r="B42" t="s">
        <v>268</v>
      </c>
      <c r="C42" t="str">
        <f>INDEX($C$2:$C$13,MATCH("K",$A$2:$A$13,0))</f>
        <v>ΛΔ Κονγκό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Ιράν</v>
      </c>
      <c r="E44" t="str">
        <f>'Fixtures by Matchday'!$Y38</f>
        <v>Καναδάς</v>
      </c>
    </row>
    <row r="45" spans="1:5" ht="15" customHeight="1" x14ac:dyDescent="0.2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Αυστραλία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Τουρκία</v>
      </c>
    </row>
    <row r="48" spans="1:5" ht="15" customHeight="1" x14ac:dyDescent="0.25">
      <c r="A48">
        <v>89</v>
      </c>
      <c r="B48" t="s">
        <v>269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5">
      <c r="A49">
        <v>90</v>
      </c>
      <c r="B49" t="s">
        <v>269</v>
      </c>
      <c r="C49" t="str">
        <f>IF(E33="","",E33)</f>
        <v>Γερμανία</v>
      </c>
      <c r="D49" t="str">
        <f>IF(E36="","",E36)</f>
        <v>Νορβηγία</v>
      </c>
      <c r="E49" t="str">
        <f>'Fixtures by Matchday'!$AD42</f>
        <v>Γερμανία</v>
      </c>
    </row>
    <row r="50" spans="1:5" ht="15" customHeight="1" x14ac:dyDescent="0.25">
      <c r="A50">
        <v>91</v>
      </c>
      <c r="B50" t="s">
        <v>269</v>
      </c>
      <c r="C50" t="str">
        <f>IF(E35="","",E35)</f>
        <v>Βραζιλία</v>
      </c>
      <c r="D50" t="str">
        <f>IF(E37="","",E37)</f>
        <v>Γαλλία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269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5">
      <c r="A54">
        <v>95</v>
      </c>
      <c r="B54" t="s">
        <v>269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25">
      <c r="A55">
        <v>96</v>
      </c>
      <c r="B55" t="s">
        <v>269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5">
      <c r="A57">
        <v>98</v>
      </c>
      <c r="B57" t="s">
        <v>270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Γερμανία</v>
      </c>
    </row>
    <row r="58" spans="1:5" ht="15" customHeight="1" x14ac:dyDescent="0.2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Γερμανία</v>
      </c>
      <c r="E60" t="str">
        <f>'Fixtures by Matchday'!$Y53</f>
        <v>Βραζιλία</v>
      </c>
    </row>
    <row r="61" spans="1:5" ht="15" customHeight="1" x14ac:dyDescent="0.25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5">
      <c r="A62">
        <v>104</v>
      </c>
      <c r="B62" t="s">
        <v>272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Βραζιλία</v>
      </c>
    </row>
    <row r="70" spans="1:2" x14ac:dyDescent="0.25">
      <c r="A70" t="str">
        <f>'Fixtures by Matchday'!$V29</f>
        <v>Νότια Αφρική</v>
      </c>
      <c r="B70" t="str">
        <f>'Fixtures by Matchday'!$X29</f>
        <v>Ελβετία</v>
      </c>
    </row>
    <row r="71" spans="1:2" x14ac:dyDescent="0.25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2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25">
      <c r="A74" t="str">
        <f>'Fixtures by Matchday'!$V32</f>
        <v>Νορβηγία</v>
      </c>
      <c r="B74" t="str">
        <f>'Fixtures by Matchday'!$X32</f>
        <v>Σκωτία</v>
      </c>
    </row>
    <row r="75" spans="1:2" x14ac:dyDescent="0.25">
      <c r="A75" t="str">
        <f>'Fixtures by Matchday'!$AA32</f>
        <v>Εκουαδόρ</v>
      </c>
      <c r="B75" t="str">
        <f>'Fixtures by Matchday'!$AC32</f>
        <v>Γαλλία</v>
      </c>
    </row>
    <row r="76" spans="1:2" x14ac:dyDescent="0.25">
      <c r="A76" t="str">
        <f>'Fixtures by Matchday'!$AF32</f>
        <v>Μεξικό</v>
      </c>
      <c r="B76" t="str">
        <f>'Fixtures by Matchday'!$AH32</f>
        <v>Ακτή Ελεφαντοστού</v>
      </c>
    </row>
    <row r="77" spans="1:2" x14ac:dyDescent="0.25">
      <c r="A77" t="str">
        <f>'Fixtures by Matchday'!$AK32</f>
        <v>Αγγλία</v>
      </c>
      <c r="B77" t="str">
        <f>'Fixtures by Matchday'!$AM32</f>
        <v>Κολομβία</v>
      </c>
    </row>
    <row r="78" spans="1:2" x14ac:dyDescent="0.25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5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25">
      <c r="A80" t="str">
        <f>'Fixtures by Matchday'!$AF35</f>
        <v>ΛΔ Κονγκό</v>
      </c>
      <c r="B80" t="str">
        <f>'Fixtures by Matchday'!$AH35</f>
        <v>Κροατία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Καναδάς</v>
      </c>
      <c r="B82" t="str">
        <f>'Fixtures by Matchday'!$X38</f>
        <v>Ιράν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Αυστραλία</v>
      </c>
    </row>
    <row r="85" spans="1:2" x14ac:dyDescent="0.25">
      <c r="A85" t="str">
        <f>'Fixtures by Matchday'!$AK38</f>
        <v>Τουρκία</v>
      </c>
      <c r="B85" t="str">
        <f>'Fixtures by Matchday'!$AM38</f>
        <v>Αίγυπτος</v>
      </c>
    </row>
    <row r="86" spans="1:2" x14ac:dyDescent="0.25">
      <c r="A86" t="str">
        <f>'Fixtures by Matchday'!$V42</f>
        <v>Ελβετία</v>
      </c>
      <c r="B86" t="str">
        <f>'Fixtures by Matchday'!$X42</f>
        <v>Ολλανδία</v>
      </c>
    </row>
    <row r="87" spans="1:2" x14ac:dyDescent="0.25">
      <c r="A87" t="str">
        <f>'Fixtures by Matchday'!$AA42</f>
        <v>Γερμανία</v>
      </c>
      <c r="B87" t="str">
        <f>'Fixtures by Matchday'!$AC42</f>
        <v>Νορβηγία</v>
      </c>
    </row>
    <row r="88" spans="1:2" x14ac:dyDescent="0.25">
      <c r="A88" t="str">
        <f>'Fixtures by Matchday'!$AF42</f>
        <v>Βραζιλία</v>
      </c>
      <c r="B88" t="str">
        <f>'Fixtures by Matchday'!$AH42</f>
        <v>Γαλλία</v>
      </c>
    </row>
    <row r="89" spans="1:2" x14ac:dyDescent="0.2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5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5">
      <c r="A91" t="str">
        <f>'Fixtures by Matchday'!$AA45</f>
        <v>ΗΠΑ</v>
      </c>
      <c r="B91" t="str">
        <f>'Fixtures by Matchday'!$AC45</f>
        <v>Βέλγιο</v>
      </c>
    </row>
    <row r="92" spans="1:2" x14ac:dyDescent="0.25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25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Γερμανία</v>
      </c>
    </row>
    <row r="96" spans="1:2" x14ac:dyDescent="0.2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5">
      <c r="A98" t="str">
        <f>'Fixtures by Matchday'!$V53</f>
        <v>Βραζιλία</v>
      </c>
      <c r="B98" t="str">
        <f>'Fixtures by Matchday'!$X53</f>
        <v>Γερμανία</v>
      </c>
    </row>
    <row r="99" spans="1:2" x14ac:dyDescent="0.2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5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3.2" x14ac:dyDescent="0.25"/>
  <sheetData>
    <row r="1" spans="1:9" x14ac:dyDescent="0.2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Γεωργία</dc:creator>
  <cp:lastModifiedBy>Γεωργία Καλανταρίδου</cp:lastModifiedBy>
  <dcterms:created xsi:type="dcterms:W3CDTF">2026-06-11T12:09:13Z</dcterms:created>
  <dcterms:modified xsi:type="dcterms:W3CDTF">2026-06-11T12:09:13Z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bf86c1-f934-41de-94ec-438569be20a9_Enabled">
    <vt:lpwstr>true</vt:lpwstr>
  </property>
  <property fmtid="{D5CDD505-2E9C-101B-9397-08002B2CF9AE}" pid="3" name="MSIP_Label_61bf86c1-f934-41de-94ec-438569be20a9_SetDate">
    <vt:lpwstr>2026-06-11T12:05:28Z</vt:lpwstr>
  </property>
  <property fmtid="{D5CDD505-2E9C-101B-9397-08002B2CF9AE}" pid="4" name="MSIP_Label_61bf86c1-f934-41de-94ec-438569be20a9_Method">
    <vt:lpwstr>Standard</vt:lpwstr>
  </property>
  <property fmtid="{D5CDD505-2E9C-101B-9397-08002B2CF9AE}" pid="5" name="MSIP_Label_61bf86c1-f934-41de-94ec-438569be20a9_Name">
    <vt:lpwstr>defa4170-0d19-0005-0003-bc88714345d2</vt:lpwstr>
  </property>
  <property fmtid="{D5CDD505-2E9C-101B-9397-08002B2CF9AE}" pid="6" name="MSIP_Label_61bf86c1-f934-41de-94ec-438569be20a9_SiteId">
    <vt:lpwstr>a3375013-998d-4a5e-bd82-6e9ee46fb67a</vt:lpwstr>
  </property>
  <property fmtid="{D5CDD505-2E9C-101B-9397-08002B2CF9AE}" pid="7" name="MSIP_Label_61bf86c1-f934-41de-94ec-438569be20a9_ActionId">
    <vt:lpwstr>bdf6ab00-c146-40b3-b8e9-d999e8e2b784</vt:lpwstr>
  </property>
  <property fmtid="{D5CDD505-2E9C-101B-9397-08002B2CF9AE}" pid="8" name="MSIP_Label_61bf86c1-f934-41de-94ec-438569be20a9_ContentBits">
    <vt:lpwstr>0</vt:lpwstr>
  </property>
  <property fmtid="{D5CDD505-2E9C-101B-9397-08002B2CF9AE}" pid="9" name="MSIP_Label_61bf86c1-f934-41de-94ec-438569be20a9_Tag">
    <vt:lpwstr>10, 3, 0, 1</vt:lpwstr>
  </property>
</Properties>
</file>