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G6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X19" i="1" s="1"/>
  <c r="AB11" i="1"/>
  <c r="AL7" i="1"/>
  <c r="AM7" i="1" s="1"/>
  <c r="AB5" i="1"/>
  <c r="AL4" i="1"/>
  <c r="AG7" i="1"/>
  <c r="AH7" i="1" s="1"/>
  <c r="W21" i="1"/>
  <c r="X21" i="1" s="1"/>
  <c r="W20" i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AC6" i="1" s="1"/>
  <c r="W5" i="1"/>
  <c r="X5" i="1" s="1"/>
  <c r="AG12" i="1"/>
  <c r="AH12" i="1" s="1"/>
  <c r="W14" i="1"/>
  <c r="X14" i="1" s="1"/>
  <c r="W12" i="1"/>
  <c r="AL6" i="1"/>
  <c r="AM6" i="1" s="1"/>
  <c r="AB12" i="1"/>
  <c r="AC12" i="1" s="1"/>
  <c r="AL14" i="1"/>
  <c r="AM14" i="1" s="1"/>
  <c r="W11" i="1"/>
  <c r="W7" i="1"/>
  <c r="X7" i="1" s="1"/>
  <c r="AL18" i="1"/>
  <c r="B13" i="5" s="1"/>
  <c r="C39" i="5" s="1"/>
  <c r="AK32" i="1" s="1"/>
  <c r="AB21" i="1"/>
  <c r="AC21" i="1" s="1"/>
  <c r="AG19" i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B13" i="1"/>
  <c r="AC13" i="1" s="1"/>
  <c r="AB20" i="1"/>
  <c r="AC20" i="1" s="1"/>
  <c r="AG21" i="1"/>
  <c r="AH21" i="1" s="1"/>
  <c r="AL5" i="1"/>
  <c r="C5" i="5" s="1"/>
  <c r="C47" i="5" s="1"/>
  <c r="AK38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H19" i="1"/>
  <c r="C12" i="5"/>
  <c r="C42" i="5" s="1"/>
  <c r="AF35" i="1" s="1"/>
  <c r="AH18" i="1"/>
  <c r="X20" i="1"/>
  <c r="D10" i="5"/>
  <c r="C7" i="5"/>
  <c r="D35" i="5" s="1"/>
  <c r="AM29" i="1" s="1"/>
  <c r="C10" i="5"/>
  <c r="D37" i="5" s="1"/>
  <c r="AC32" i="1" s="1"/>
  <c r="AC11" i="1"/>
  <c r="B7" i="5"/>
  <c r="C34" i="5" s="1"/>
  <c r="AF29" i="1" s="1"/>
  <c r="C3" i="5"/>
  <c r="D32" i="5" s="1"/>
  <c r="X29" i="1" s="1"/>
  <c r="AC5" i="1"/>
  <c r="C9" i="5"/>
  <c r="D45" i="5" s="1"/>
  <c r="AC38" i="1" s="1"/>
  <c r="AM12" i="1"/>
  <c r="C6" i="5"/>
  <c r="C37" i="5" s="1"/>
  <c r="AA32" i="1" s="1"/>
  <c r="X12" i="1"/>
  <c r="D3" i="5"/>
  <c r="X11" i="1"/>
  <c r="B6" i="5"/>
  <c r="C33" i="5" s="1"/>
  <c r="AA29" i="1" s="1"/>
  <c r="AM13" i="1"/>
  <c r="B4" i="5"/>
  <c r="C35" i="5" s="1"/>
  <c r="AK29" i="1" s="1"/>
  <c r="AH6" i="1"/>
  <c r="D4" i="5"/>
  <c r="E4" i="5" s="1"/>
  <c r="D5" i="5"/>
  <c r="AM5" i="1"/>
  <c r="AM4" i="1"/>
  <c r="B5" i="5"/>
  <c r="C40" i="5" s="1"/>
  <c r="V35" i="1" s="1"/>
  <c r="X18" i="1" l="1"/>
  <c r="D8" i="5"/>
  <c r="E8" i="5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W27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AO71" i="1"/>
  <c r="A71" i="5"/>
  <c r="B73" i="5"/>
  <c r="AP73" i="1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A70" i="5" l="1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 l="1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5" i="5"/>
  <c r="R23" i="5"/>
  <c r="S24" i="5"/>
  <c r="S22" i="5"/>
  <c r="R26" i="5"/>
  <c r="V25" i="5"/>
  <c r="U23" i="5"/>
  <c r="U27" i="5"/>
  <c r="V26" i="5"/>
  <c r="V24" i="5"/>
  <c r="R27" i="5"/>
  <c r="T26" i="5" l="1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<sst xmlns="http://schemas.openxmlformats.org/spreadsheetml/2006/main" count="5479" uniqueCount="771">
  <si>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</si>
  <si>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</si>
  <si>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</si>
  <si>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</si>
  <si>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</si>
  <si>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</si>
  <si>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</si>
  <si>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</si>
  <si>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</si>
  <si>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</si>
  <si>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</si>
  <si>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</si>
  <si>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</si>
  <si>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</si>
  <si>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</si>
  <si>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</si>
  <si>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</si>
  <si>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</si>
  <si>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</si>
  <si>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</si>
  <si>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</si>
  <si>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</si>
  <si>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</si>
  <si>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</si>
  <si>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</si>
  <si>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</si>
  <si>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</si>
  <si>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</si>
  <si>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</si>
  <si>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</si>
  <si>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</si>
  <si>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</si>
  <si>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</si>
  <si>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</si>
  <si>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</si>
  <si>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</si>
  <si>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</si>
  <si>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</si>
  <si>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</si>
  <si>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</si>
  <si>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</si>
  <si>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</si>
  <si>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</si>
  <si>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</si>
  <si>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</si>
  <si>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</si>
  <si>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</si>
  <si>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</si>
  <si>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</si>
  <si>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</si>
  <si>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</si>
  <si>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</si>
  <si>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</si>
  <si>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</si>
  <si>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</si>
  <si>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</si>
  <si>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</si>
  <si>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</si>
  <si>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</si>
  <si>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</si>
  <si>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</si>
  <si>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</si>
  <si>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</si>
  <si>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</si>
  <si>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</si>
  <si>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</si>
  <si>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</si>
  <si>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</si>
  <si>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</si>
  <si>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</si>
  <si>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</si>
  <si>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</si>
  <si>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</si>
  <si>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</si>
  <si>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</si>
  <si>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</si>
  <si>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</si>
  <si>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</si>
  <si>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</si>
  <si>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</si>
  <si>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</si>
  <si>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</si>
  <si>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</si>
  <si>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</si>
  <si>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</si>
  <si>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</si>
  <si>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</si>
  <si>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</si>
  <si>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</si>
  <si>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</si>
  <si>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</si>
  <si>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</si>
  <si>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</si>
  <si>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</si>
  <si>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</si>
  <si>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</si>
  <si>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</si>
  <si>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</si>
  <si>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</si>
  <si>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</si>
  <si>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</si>
  <si>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</si>
  <si>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</si>
  <si>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</si>
  <si>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</si>
  <si>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</si>
  <si>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</si>
  <si>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</si>
  <si>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</si>
  <si>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</si>
  <si>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</si>
  <si>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</si>
  <si>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</si>
  <si>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</si>
  <si>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</si>
  <si>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</si>
  <si>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</si>
  <si>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</si>
  <si>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</si>
  <si>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</si>
  <si>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</si>
  <si>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</si>
  <si>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</si>
  <si>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</si>
  <si>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</si>
  <si>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</si>
  <si>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</si>
  <si>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</si>
  <si>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</si>
  <si>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</si>
  <si>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</si>
  <si>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</si>
  <si>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</si>
  <si>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</si>
  <si>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</si>
  <si>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</si>
  <si>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</si>
  <si>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</si>
  <si>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</si>
  <si>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</si>
  <si>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</si>
  <si>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</si>
  <si>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</si>
  <si>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</si>
  <si>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</si>
  <si>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</si>
  <si>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</si>
  <si>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</si>
  <si>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</si>
  <si>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</si>
  <si>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</si>
  <si>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</si>
  <si>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</si>
  <si>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</si>
  <si>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</si>
  <si>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</si>
  <si>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</si>
  <si>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</si>
  <si>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</si>
  <si>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</si>
  <si>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</si>
  <si>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</si>
  <si>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</si>
  <si>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</si>
  <si>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</si>
  <si>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</si>
  <si>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</si>
  <si>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</si>
  <si>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</si>
  <si>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</si>
  <si>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</si>
  <si>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</si>
  <si>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</si>
  <si>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</si>
  <si>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</si>
  <si>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</si>
  <si>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</si>
  <si>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</si>
  <si>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</si>
  <si>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</si>
  <si>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</si>
  <si>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</si>
  <si>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</si>
  <si>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</si>
  <si>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</si>
  <si>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</si>
  <si>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</si>
  <si>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</si>
  <si>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</si>
  <si>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</si>
  <si>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</si>
  <si>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</si>
  <si>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</si>
  <si>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</si>
  <si>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</si>
  <si>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</si>
  <si>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</si>
  <si>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</si>
  <si>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</si>
  <si>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</si>
  <si>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</si>
  <si>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</si>
  <si>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</si>
  <si>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</si>
  <si>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</si>
  <si>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</si>
  <si>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</si>
  <si>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</si>
  <si>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</si>
  <si>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</si>
  <si>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</si>
  <si>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</si>
  <si>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</si>
  <si>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</si>
  <si>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</si>
  <si>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</si>
  <si>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</si>
  <si>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</si>
  <si>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</si>
  <si>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</si>
  <si>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</si>
  <si>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</si>
  <si>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</si>
  <si>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</si>
  <si>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</si>
  <si>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</si>
  <si>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</si>
  <si>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</si>
  <si>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</si>
  <si>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</si>
  <si>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</si>
  <si>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</si>
  <si>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</si>
  <si>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</si>
  <si>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</si>
  <si>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</si>
  <si>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</si>
  <si>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</si>
  <si>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</si>
  <si>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</si>
  <si>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</si>
  <si>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</si>
  <si>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</si>
  <si>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</si>
  <si>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</si>
  <si>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</si>
  <si>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</si>
  <si>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</si>
  <si>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</si>
  <si>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</si>
  <si>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</si>
  <si>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</si>
  <si>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</si>
  <si>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</si>
  <si>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</si>
  <si>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</si>
  <si>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</si>
  <si>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</si>
  <si>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</si>
  <si>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</si>
  <si>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</si>
  <si>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</si>
  <si>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</si>
  <si>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</si>
  <si>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</si>
  <si>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</si>
  <si>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</si>
  <si>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</si>
  <si>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</si>
  <si>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</si>
  <si>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</si>
  <si>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</si>
  <si>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</si>
  <si>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</si>
  <si>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</si>
  <si>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</si>
  <si>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</si>
  <si>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</si>
  <si>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</si>
  <si>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</si>
  <si>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</si>
  <si>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</si>
  <si>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</si>
  <si>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</si>
  <si>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</si>
  <si>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</si>
  <si>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</si>
  <si>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</si>
  <si>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</si>
  <si>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</si>
  <si>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</si>
  <si>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</si>
  <si>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</si>
  <si>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</si>
  <si>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</si>
  <si>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</si>
  <si>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</si>
  <si>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</si>
  <si>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</si>
  <si>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</si>
  <si>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</si>
  <si>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</si>
  <si>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</si>
  <si>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</si>
  <si>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</si>
  <si>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</si>
  <si>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</si>
  <si>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</si>
  <si>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</si>
  <si>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</si>
  <si>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</si>
  <si>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</si>
  <si>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</si>
  <si>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</si>
  <si>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</si>
  <si>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</si>
  <si>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</si>
  <si>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</si>
  <si>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</si>
  <si>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</si>
  <si>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</si>
  <si>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</si>
  <si>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</si>
  <si>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</si>
  <si>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</si>
  <si>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</si>
  <si>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</si>
  <si>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</si>
  <si>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</si>
  <si>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</si>
  <si>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</si>
  <si>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</si>
  <si>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</si>
  <si>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</si>
  <si>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</si>
  <si>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</si>
  <si>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</si>
  <si>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</si>
  <si>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</si>
  <si>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</si>
  <si>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</si>
  <si>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</si>
  <si>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</si>
  <si>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</si>
  <si>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</si>
  <si>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</si>
  <si>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</si>
  <si>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</si>
  <si>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</si>
  <si>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</si>
  <si>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</si>
  <si>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</si>
  <si>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</si>
  <si>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</si>
  <si>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</si>
  <si>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</si>
  <si>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</si>
  <si>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</si>
  <si>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</si>
  <si>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</si>
  <si>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</si>
  <si>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</si>
  <si>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</si>
  <si>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</si>
  <si>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</si>
  <si>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</si>
  <si>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</si>
  <si>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</si>
  <si>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</si>
  <si>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</si>
  <si>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</si>
  <si>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</si>
  <si>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</si>
  <si>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</si>
  <si>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</si>
  <si>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</si>
  <si>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</si>
  <si>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</si>
  <si>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</si>
  <si>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</si>
  <si>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</si>
  <si>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</si>
  <si>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</si>
  <si>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</si>
  <si>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</si>
  <si>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</si>
  <si>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</si>
  <si>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</si>
  <si>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</si>
  <si>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</si>
  <si>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</si>
  <si>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</si>
  <si>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</si>
  <si>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</si>
  <si>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</si>
  <si>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</si>
  <si>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</si>
  <si>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</si>
  <si>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</si>
  <si>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</si>
  <si>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</si>
  <si>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</si>
  <si>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</si>
  <si>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</si>
  <si>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</si>
  <si>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</si>
  <si>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</si>
  <si>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</si>
  <si>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</si>
  <si>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</si>
  <si>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</si>
  <si>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</si>
  <si>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</si>
  <si>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</si>
  <si>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</si>
  <si>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</si>
  <si>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</si>
  <si>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</si>
  <si>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</si>
  <si>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</si>
  <si>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</si>
  <si>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</si>
  <si>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</si>
  <si>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</si>
  <si>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</si>
  <si>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</si>
  <si>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</si>
  <si>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</si>
  <si>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</si>
  <si>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</si>
  <si>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</si>
  <si>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</si>
  <si>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</si>
  <si>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</si>
  <si>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</si>
  <si>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</si>
  <si>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</si>
  <si>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</si>
  <si>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</si>
  <si>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</si>
  <si>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</si>
  <si>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</si>
  <si>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</si>
  <si>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</si>
  <si>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</si>
  <si>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</si>
  <si>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</si>
  <si>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</si>
  <si>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</si>
  <si>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</si>
  <si>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</si>
  <si>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</si>
  <si>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</si>
  <si>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</si>
  <si>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</si>
  <si>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</si>
  <si>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</si>
  <si>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</si>
  <si>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</si>
  <si>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</si>
  <si>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</si>
  <si>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</si>
  <si>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</si>
  <si>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</si>
  <si>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</si>
  <si>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</si>
  <si>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</si>
  <si>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</si>
  <si>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</si>
  <si>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</si>
  <si>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</si>
  <si>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</si>
  <si>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</si>
  <si>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</si>
  <si>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</si>
  <si>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</si>
  <si>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</si>
  <si>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</si>
  <si>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</si>
  <si>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</si>
  <si>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</si>
  <si>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</si>
  <si>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</si>
  <si>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</si>
  <si>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</si>
  <si>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</si>
  <si>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</si>
  <si>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</si>
  <si>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</si>
  <si>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</si>
  <si>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</si>
  <si>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</si>
  <si>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</si>
  <si>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</si>
  <si>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</si>
  <si>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</si>
  <si>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</si>
  <si>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</si>
  <si>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</si>
  <si>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</si>
  <si>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</si>
  <si>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</si>
  <si>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</si>
  <si>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</si>
  <si>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</si>
  <si>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</si>
  <si>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</si>
  <si>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</si>
  <si>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</si>
  <si>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</si>
  <si>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</si>
  <si>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</si>
  <si>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</si>
  <si>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</si>
  <si>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</si>
  <si>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</si>
  <si>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</si>
  <si>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</si>
  <si>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</si>
  <si>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</si>
  <si>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</si>
  <si>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</si>
  <si>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</si>
  <si>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</si>
  <si>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</si>
  <si>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</si>
  <si>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</si>
  <si>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</si>
  <si>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</si>
  <si>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</si>
  <si>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</si>
  <si>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</si>
  <si>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</si>
  <si>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</si>
  <si>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</si>
  <si>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</si>
  <si>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</si>
  <si>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</si>
  <si>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</si>
  <si>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</si>
  <si>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</si>
  <si>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</si>
  <si>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</si>
  <si>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</si>
  <si>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</si>
  <si>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</si>
  <si>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</si>
  <si>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</si>
  <si>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</si>
  <si>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</si>
  <si>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</si>
  <si>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</si>
  <si>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</si>
  <si>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</si>
  <si>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</si>
  <si>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</si>
  <si>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</si>
  <si>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</si>
  <si>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</si>
  <si>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</si>
  <si>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</si>
  <si>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</si>
  <si>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</si>
  <si>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</si>
  <si>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</si>
  <si>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</si>
  <si>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</si>
  <si>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</si>
  <si>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</si>
  <si>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</si>
  <si>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</si>
  <si>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</si>
  <si>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</si>
  <si>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</si>
  <si>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</si>
  <si>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</si>
  <si>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</si>
  <si>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</si>
  <si>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</si>
  <si>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</si>
  <si>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</si>
  <si>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</si>
  <si>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</si>
  <si>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</si>
  <si>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</si>
  <si>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</si>
  <si>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</si>
  <si>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</si>
  <si>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</si>
  <si>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</si>
  <si>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</si>
  <si>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</si>
  <si>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</si>
  <si>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</si>
  <si>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</si>
  <si>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</si>
  <si>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</si>
  <si>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</si>
  <si>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</si>
  <si>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</si>
  <si>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</si>
  <si>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</si>
  <si>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</si>
  <si>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</si>
  <si>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</si>
  <si>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</si>
  <si>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</si>
  <si>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</si>
  <si>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</si>
  <si>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</si>
  <si>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</si>
  <si>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</si>
  <si>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</si>
  <si>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</si>
  <si>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</si>
  <si>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</si>
  <si>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</si>
  <si>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</si>
  <si>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</si>
  <si>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</si>
  <si>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</si>
  <si>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</si>
  <si>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</si>
  <si>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</si>
  <si>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</si>
  <si>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</si>
  <si>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</si>
  <si>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</si>
  <si>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</si>
  <si>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</si>
  <si>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</si>
  <si>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</si>
  <si>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</si>
  <si>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</si>
  <si>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</si>
  <si>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</si>
  <si>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</si>
  <si>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</si>
  <si>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</si>
  <si>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</si>
  <si>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</si>
  <si>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</si>
  <si>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</si>
  <si>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</si>
  <si>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</si>
  <si>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</si>
  <si>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</si>
  <si>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</si>
  <si>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</si>
  <si>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</si>
  <si>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</si>
  <si>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</si>
  <si>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</si>
  <si>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</si>
  <si>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</si>
  <si>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</si>
  <si>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</si>
  <si>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</si>
  <si>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</si>
  <si>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</si>
  <si>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</si>
  <si>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</si>
  <si>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</si>
  <si>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</si>
  <si>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</si>
  <si>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</si>
  <si>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</si>
  <si>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</si>
  <si>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</si>
  <si>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</si>
  <si>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</si>
  <si>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</si>
  <si>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</si>
  <si>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</si>
  <si>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</si>
  <si>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</si>
  <si>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</si>
  <si>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</si>
  <si>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</si>
  <si>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</si>
  <si>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</si>
  <si>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</si>
  <si>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</si>
  <si>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</si>
  <si>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</si>
  <si>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</si>
  <si>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</si>
  <si>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</si>
  <si>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</si>
  <si>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</si>
  <si>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</si>
  <si>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</si>
  <si>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</si>
  <si>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</si>
  <si>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</si>
  <si>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</si>
  <si>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</si>
  <si>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</si>
  <si>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</si>
  <si>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</si>
  <si>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</si>
  <si>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</si>
  <si>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</si>
  <si>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</si>
  <si>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</si>
  <si>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</si>
  <si>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</si>
  <si>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</si>
  <si>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</si>
  <si>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</si>
  <si>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</si>
  <si>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</si>
  <si>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</si>
  <si>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</si>
  <si>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</si>
  <si>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</si>
  <si>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</si>
  <si>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</si>
  <si>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</si>
  <si>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</si>
  <si>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</si>
  <si>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</si>
  <si>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</si>
  <si>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</si>
  <si>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</si>
  <si>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</si>
  <si>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</si>
  <si>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</si>
  <si>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</si>
  <si>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</si>
  <si>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</si>
  <si>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</si>
  <si>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</si>
  <si>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</si>
  <si>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</si>
  <si>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</si>
  <si>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</si>
  <si>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</si>
  <si>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</si>
  <si>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</si>
  <si>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</si>
  <si>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</si>
  <si>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</si>
  <si>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</si>
  <si>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</si>
  <si>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</si>
  <si>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</si>
  <si>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</si>
  <si>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</si>
  <si>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</si>
  <si>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</si>
  <si>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</si>
  <si>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</si>
  <si>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</si>
  <si>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</si>
  <si>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</si>
  <si>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</si>
  <si>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</si>
  <si>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</si>
  <si>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</si>
  <si>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</si>
  <si>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</si>
  <si>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</si>
  <si>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</si>
  <si>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</si>
  <si>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</si>
  <si>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</si>
  <si>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</si>
  <si>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</si>
  <si>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tzigger gurna</t>
  </si>
  <si>
    <t>pepe_kav13@hotmail.com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</si>
</sst>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d\ mmm\ yyyy"/>
  </numFmts>
  <fonts count="15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pe_kav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"/>
  <sheetViews>
    <sheetView tabSelected="1" topLeftCell="T28" workbookViewId="0">
      <selection activeCell="Y53" sqref="Y53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>
      <c r="A3" s="38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8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2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24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>
      <c r="A5" s="40" t="s">
        <v>22</v>
      </c>
      <c r="B5" s="4" t="s">
        <v>23</v>
      </c>
      <c r="C5" s="5">
        <v>0</v>
      </c>
      <c r="D5" s="5" t="s">
        <v>13</v>
      </c>
      <c r="E5" s="5">
        <v>1</v>
      </c>
      <c r="F5" s="4" t="str">
        <f t="shared" si="0"/>
        <v>2</v>
      </c>
      <c r="G5" s="2"/>
      <c r="H5" s="40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3</v>
      </c>
      <c r="AA5" s="7">
        <v>2</v>
      </c>
      <c r="AB5" s="8" t="str">
        <f>INDEX(StandingsCalc!$B$6:$B$9,MATCH(LARGE(StandingsCalc!$F$6:$F$9,2),StandingsCalc!$F$6:$F$9,0))</f>
        <v>Βοσνία και Ερζεγοβίνη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5</v>
      </c>
    </row>
    <row r="6" spans="1:39" ht="21.75" customHeight="1">
      <c r="A6" s="2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4"/>
      <c r="I6" s="4" t="s">
        <v>27</v>
      </c>
      <c r="J6" s="5">
        <v>0</v>
      </c>
      <c r="K6" s="5" t="s">
        <v>13</v>
      </c>
      <c r="L6" s="5">
        <v>0</v>
      </c>
      <c r="M6" s="4" t="str">
        <f t="shared" si="1"/>
        <v>X</v>
      </c>
      <c r="N6" s="2"/>
      <c r="O6" s="24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1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4</v>
      </c>
    </row>
    <row r="7" spans="1:39" ht="21.75" customHeight="1">
      <c r="A7" s="23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23" t="s">
        <v>29</v>
      </c>
      <c r="I7" s="4" t="s">
        <v>31</v>
      </c>
      <c r="J7" s="5">
        <v>0</v>
      </c>
      <c r="K7" s="5" t="s">
        <v>13</v>
      </c>
      <c r="L7" s="5">
        <v>1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24"/>
      <c r="B8" s="4" t="s">
        <v>33</v>
      </c>
      <c r="C8" s="5">
        <v>0</v>
      </c>
      <c r="D8" s="5" t="s">
        <v>13</v>
      </c>
      <c r="E8" s="5">
        <v>3</v>
      </c>
      <c r="F8" s="4" t="str">
        <f t="shared" si="0"/>
        <v>2</v>
      </c>
      <c r="G8" s="2"/>
      <c r="H8" s="24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4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8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2</v>
      </c>
      <c r="M9" s="4" t="str">
        <f t="shared" si="1"/>
        <v>X</v>
      </c>
      <c r="N9" s="2"/>
      <c r="O9" s="38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>
      <c r="A10" s="24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24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24"/>
      <c r="P10" s="4" t="s">
        <v>46</v>
      </c>
      <c r="Q10" s="5">
        <v>2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25" t="s">
        <v>47</v>
      </c>
      <c r="B11" s="4" t="s">
        <v>48</v>
      </c>
      <c r="C11" s="5">
        <v>7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5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>
      <c r="A12" s="24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4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1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Νέα Ζηλανδία</v>
      </c>
      <c r="AH12" s="7">
        <f>INDEX(StandingsCalc!$C$26:$C$29,MATCH(AG12,StandingsCalc!$B$26:$B$29,0))</f>
        <v>3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>
      <c r="A13" s="33" t="s">
        <v>54</v>
      </c>
      <c r="B13" s="4" t="s">
        <v>55</v>
      </c>
      <c r="C13" s="5">
        <v>2</v>
      </c>
      <c r="D13" s="5" t="s">
        <v>13</v>
      </c>
      <c r="E13" s="5">
        <v>2</v>
      </c>
      <c r="F13" s="4" t="str">
        <f t="shared" si="0"/>
        <v>X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2</v>
      </c>
      <c r="R13" s="5" t="s">
        <v>13</v>
      </c>
      <c r="S13" s="5">
        <v>2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>
      <c r="A14" s="24"/>
      <c r="B14" s="4" t="s">
        <v>58</v>
      </c>
      <c r="C14" s="5">
        <v>2</v>
      </c>
      <c r="D14" s="5" t="s">
        <v>13</v>
      </c>
      <c r="E14" s="5">
        <v>1</v>
      </c>
      <c r="F14" s="4" t="str">
        <f t="shared" si="0"/>
        <v>1</v>
      </c>
      <c r="G14" s="2"/>
      <c r="H14" s="24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24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2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>
      <c r="A15" s="35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24"/>
      <c r="B16" s="4" t="s">
        <v>65</v>
      </c>
      <c r="C16" s="5">
        <v>0</v>
      </c>
      <c r="D16" s="5" t="s">
        <v>13</v>
      </c>
      <c r="E16" s="5">
        <v>0</v>
      </c>
      <c r="F16" s="4" t="str">
        <f t="shared" si="0"/>
        <v>X</v>
      </c>
      <c r="G16" s="2"/>
      <c r="H16" s="24"/>
      <c r="I16" s="4" t="s">
        <v>66</v>
      </c>
      <c r="J16" s="5">
        <v>1</v>
      </c>
      <c r="K16" s="5" t="s">
        <v>13</v>
      </c>
      <c r="L16" s="5">
        <v>1</v>
      </c>
      <c r="M16" s="4" t="str">
        <f t="shared" si="1"/>
        <v>X</v>
      </c>
      <c r="N16" s="2"/>
      <c r="O16" s="24"/>
      <c r="P16" s="4" t="s">
        <v>67</v>
      </c>
      <c r="Q16" s="5">
        <v>1</v>
      </c>
      <c r="R16" s="5" t="s">
        <v>13</v>
      </c>
      <c r="S16" s="5">
        <v>1</v>
      </c>
      <c r="T16" s="4" t="str">
        <f t="shared" si="2"/>
        <v>X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>
      <c r="A17" s="34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2</v>
      </c>
      <c r="R17" s="5" t="s">
        <v>13</v>
      </c>
      <c r="S17" s="5">
        <v>1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2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4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Κροατία</v>
      </c>
      <c r="AM18" s="7">
        <v>0</v>
      </c>
    </row>
    <row r="19" spans="1:40" ht="21.75" customHeight="1">
      <c r="A19" s="36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1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1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5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Αγγλία</v>
      </c>
      <c r="AM19" s="7">
        <v>0</v>
      </c>
    </row>
    <row r="20" spans="1:40" ht="21.75" customHeight="1">
      <c r="A20" s="24"/>
      <c r="B20" s="4" t="s">
        <v>83</v>
      </c>
      <c r="C20" s="5">
        <v>0</v>
      </c>
      <c r="D20" s="5" t="s">
        <v>13</v>
      </c>
      <c r="E20" s="5">
        <v>1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4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45" t="s">
        <v>86</v>
      </c>
      <c r="B21" s="4" t="s">
        <v>87</v>
      </c>
      <c r="C21" s="5">
        <v>3</v>
      </c>
      <c r="D21" s="5" t="s">
        <v>13</v>
      </c>
      <c r="E21" s="5">
        <v>0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2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0</v>
      </c>
      <c r="K22" s="5" t="s">
        <v>13</v>
      </c>
      <c r="L22" s="5">
        <v>0</v>
      </c>
      <c r="M22" s="4" t="str">
        <f t="shared" si="1"/>
        <v>X</v>
      </c>
      <c r="N22" s="2"/>
      <c r="O22" s="24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39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2</v>
      </c>
      <c r="K23" s="5" t="s">
        <v>13</v>
      </c>
      <c r="L23" s="5">
        <v>1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2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>
      <c r="A24" s="24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2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4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5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>
      <c r="A25" s="56" t="s">
        <v>102</v>
      </c>
      <c r="B25" s="4" t="s">
        <v>103</v>
      </c>
      <c r="C25" s="5">
        <v>1</v>
      </c>
      <c r="D25" s="5" t="s">
        <v>13</v>
      </c>
      <c r="E25" s="5">
        <v>1</v>
      </c>
      <c r="F25" s="4" t="str">
        <f t="shared" si="0"/>
        <v>X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55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>
      <c r="A26" s="24"/>
      <c r="B26" s="4" t="s">
        <v>107</v>
      </c>
      <c r="C26" s="5">
        <v>1</v>
      </c>
      <c r="D26" s="5" t="s">
        <v>13</v>
      </c>
      <c r="E26" s="5">
        <v>0</v>
      </c>
      <c r="F26" s="4" t="str">
        <f t="shared" si="0"/>
        <v>1</v>
      </c>
      <c r="G26" s="2"/>
      <c r="H26" s="24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4"/>
      <c r="P26" s="4" t="s">
        <v>109</v>
      </c>
      <c r="Q26" s="5">
        <v>1</v>
      </c>
      <c r="R26" s="5" t="s">
        <v>13</v>
      </c>
      <c r="S26" s="5">
        <v>2</v>
      </c>
      <c r="T26" s="4" t="str">
        <f t="shared" si="2"/>
        <v>2</v>
      </c>
      <c r="V26" s="58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>
      <c r="V29" s="15" t="str">
        <f>KnockoutCalc!$C$32</f>
        <v>Τσεχία</v>
      </c>
      <c r="W29" s="15" t="s">
        <v>13</v>
      </c>
      <c r="X29" s="15" t="str">
        <f>KnockoutCalc!$D$32</f>
        <v>Βοσνία και Ερζεγοβίνη</v>
      </c>
      <c r="Y29" s="16" t="s">
        <v>149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171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170</v>
      </c>
    </row>
    <row r="30" spans="1:40" ht="24" customHeight="1">
      <c r="B30" s="20" t="s">
        <v>114</v>
      </c>
      <c r="C30" s="57" t="s">
        <v>769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47" t="s">
        <v>770</v>
      </c>
      <c r="D31" s="48"/>
      <c r="E31" s="48"/>
      <c r="F31" s="48"/>
      <c r="G31" s="48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Πράσινο Ακρωτήριο</v>
      </c>
      <c r="AI32" s="16" t="s">
        <v>143</v>
      </c>
      <c r="AJ32" s="15"/>
      <c r="AK32" s="15" t="str">
        <f>KnockoutCalc!$C$39</f>
        <v>Κροατία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>
      <c r="V35" s="15" t="str">
        <f>KnockoutCalc!$C$40</f>
        <v>ΗΠΑ</v>
      </c>
      <c r="W35" s="15" t="s">
        <v>13</v>
      </c>
      <c r="X35" s="15" t="str">
        <f>KnockoutCalc!$D$40</f>
        <v>Καναδάς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Αγγλία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Σουηδία</v>
      </c>
      <c r="Y38" s="16" t="s">
        <v>198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Νέα Ζηλανδία</v>
      </c>
      <c r="AN38" s="17" t="s">
        <v>185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>
      <c r="V42" s="15" t="str">
        <f>KnockoutCalc!$C$48</f>
        <v>Τσεχία</v>
      </c>
      <c r="W42" s="15" t="s">
        <v>13</v>
      </c>
      <c r="X42" s="15" t="str">
        <f>KnockoutCalc!$D$48</f>
        <v>Μαρόκο</v>
      </c>
      <c r="Y42" s="16" t="s">
        <v>171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Κροατία</v>
      </c>
      <c r="AN42" s="17" t="s">
        <v>221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>
      <c r="V45" s="15" t="str">
        <f>KnockoutCalc!$C$52</f>
        <v>Αγγλία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182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Σουηδία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Κροατία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170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4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53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Βοσνία και Ερζεγοβίνη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Πράσινο Ακρωτήριο</v>
      </c>
    </row>
    <row r="77" spans="22:42">
      <c r="AO77" t="str">
        <f>IF($AK$32="","",$AK$32)</f>
        <v>Κροατία</v>
      </c>
      <c r="AP77" t="str">
        <f>IF($AM$32="","",$AM$32)</f>
        <v>ΛΔ Κονγκό</v>
      </c>
    </row>
    <row r="78" spans="22:42">
      <c r="AO78" t="str">
        <f>IF($V$35="","",$V$35)</f>
        <v>ΗΠΑ</v>
      </c>
      <c r="AP78" t="str">
        <f>IF($X$35="","",$X$35)</f>
        <v>Καναδάς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Αγγλία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Σουηδία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Τουρκία</v>
      </c>
      <c r="AP85" t="str">
        <f>IF($AM$38="","",$AM$38)</f>
        <v>Νέα Ζηλανδία</v>
      </c>
    </row>
    <row r="86" spans="41:42">
      <c r="AO86" t="str">
        <f>IF($V$42="","",$V$42)</f>
        <v>Τσεχία</v>
      </c>
      <c r="AP86" t="str">
        <f>IF($X$42="","",$X$42)</f>
        <v>Μαρόκο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Μεξικό</v>
      </c>
      <c r="AP89" t="str">
        <f>IF($AM$42="","",$AM$42)</f>
        <v>Κροατία</v>
      </c>
    </row>
    <row r="90" spans="41:42">
      <c r="AO90" t="str">
        <f>IF($V$45="","",$V$45)</f>
        <v>Αγγλία</v>
      </c>
      <c r="AP90" t="str">
        <f>IF($X$45="","",$X$45)</f>
        <v>Ισπανία</v>
      </c>
    </row>
    <row r="91" spans="41:42">
      <c r="AO91" t="str">
        <f>IF($AA$45="","",$AA$45)</f>
        <v>ΗΠΑ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Τουρκία</v>
      </c>
    </row>
    <row r="93" spans="41:42">
      <c r="AO93" t="str">
        <f>IF($AK$45="","",$AK$45)</f>
        <v>Σουηδία</v>
      </c>
      <c r="AP93" t="str">
        <f>IF($AM$45="","",$AM$45)</f>
        <v>Πορτογαλία</v>
      </c>
    </row>
    <row r="94" spans="41:42">
      <c r="AO94" t="str">
        <f>IF($V$49="","",$V$49)</f>
        <v>Μαρόκο</v>
      </c>
      <c r="AP94" t="str">
        <f>IF($X$49="","",$X$49)</f>
        <v>Βραζιλία</v>
      </c>
    </row>
    <row r="95" spans="41:42">
      <c r="AO95" t="str">
        <f>IF($AA$49="","",$AA$49)</f>
        <v>Κροατία</v>
      </c>
      <c r="AP95" t="str">
        <f>IF($AC$49="","",$AC$49)</f>
        <v>Γαλλία</v>
      </c>
    </row>
    <row r="96" spans="41:42">
      <c r="AO96" t="str">
        <f>IF($AF$49="","",$AF$49)</f>
        <v>ΗΠΑ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7102054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2099033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2099032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3100031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1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-2</v>
      </c>
      <c r="E6">
        <f>SUM(IF('Fixtures by Matchday'!C5&lt;&gt;"",'Fixtures by Matchday'!C5,0),IF('Fixtures by Matchday'!S5&lt;&gt;"",'Fixtures by Matchday'!S5,0),IF('Fixtures by Matchday'!J6&lt;&gt;"",'Fixtures by Matchday'!J6,0))</f>
        <v>0</v>
      </c>
      <c r="F6">
        <f>C6*1000000+(D6+100)*1000+E6*10+(4-0)</f>
        <v>1098004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7103043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-3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1097012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7102041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9</v>
      </c>
      <c r="F10">
        <f>C10*1000000+(D10+100)*1000+E10*10+(4-0)</f>
        <v>7106094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5</v>
      </c>
      <c r="E11">
        <f>SUM(IF('Fixtures by Matchday'!E7&lt;&gt;"",'Fixtures by Matchday'!E7,0),IF('Fixtures by Matchday'!L7&lt;&gt;"",'Fixtures by Matchday'!L7,0),IF('Fixtures by Matchday'!Q8&lt;&gt;"",'Fixtures by Matchday'!Q8,0))</f>
        <v>7</v>
      </c>
      <c r="F11">
        <f>C11*1000000+(D11+100)*1000+E11*10+(4-1)</f>
        <v>7105073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-12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88002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3101041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7102044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5</v>
      </c>
      <c r="F15">
        <f>C15*1000000+(D15+100)*1000+E15*10+(4-1)</f>
        <v>4100053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97022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1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5101051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11</v>
      </c>
      <c r="E18">
        <f>SUM(IF('Fixtures by Matchday'!C11&lt;&gt;"",'Fixtures by Matchday'!C11,0),IF('Fixtures by Matchday'!J11&lt;&gt;"",'Fixtures by Matchday'!J11,0),IF('Fixtures by Matchday'!S11&lt;&gt;"",'Fixtures by Matchday'!S11,0))</f>
        <v>12</v>
      </c>
      <c r="F18">
        <f>C18*1000000+(D18+100)*1000+E18*10+(4-0)</f>
        <v>9111124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89013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4100052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4100031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5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1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5101054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5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5101053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4100052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1098021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7103054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2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-1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2099033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2098012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3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0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3100021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7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7107084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-6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3094023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-6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94012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6</v>
      </c>
      <c r="F33">
        <f>C33*1000000+(D33+100)*1000+E33*10+(4-3)</f>
        <v>7105061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3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7103064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4100033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5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1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5101032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96011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9107084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2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-3</v>
      </c>
      <c r="E39">
        <f>SUM(IF('Fixtures by Matchday'!E21&lt;&gt;"",'Fixtures by Matchday'!E21,0),IF('Fixtures by Matchday'!Q21&lt;&gt;"",'Fixtures by Matchday'!Q21,0),IF('Fixtures by Matchday'!L22&lt;&gt;"",'Fixtures by Matchday'!L22,0))</f>
        <v>1</v>
      </c>
      <c r="F39">
        <f>C39*1000000+(D39+100)*1000+E39*10+(4-1)</f>
        <v>2097013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4100042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-4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1096001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3</v>
      </c>
      <c r="E42">
        <f>SUM(IF('Fixtures by Matchday'!C23&lt;&gt;"",'Fixtures by Matchday'!C23,0),IF('Fixtures by Matchday'!J23&lt;&gt;"",'Fixtures by Matchday'!J23,0),IF('Fixtures by Matchday'!S23&lt;&gt;"",'Fixtures by Matchday'!S23,0))</f>
        <v>5</v>
      </c>
      <c r="F42">
        <f>C42*1000000+(D42+100)*1000+E42*10+(4-0)</f>
        <v>7103054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1097023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1097022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7103051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2</v>
      </c>
      <c r="E46">
        <f>SUM(IF('Fixtures by Matchday'!C25&lt;&gt;"",'Fixtures by Matchday'!C25,0),IF('Fixtures by Matchday'!J25&lt;&gt;"",'Fixtures by Matchday'!J25,0),IF('Fixtures by Matchday'!S26&lt;&gt;"",'Fixtures by Matchday'!S26,0))</f>
        <v>5</v>
      </c>
      <c r="F46">
        <f>C46*1000000+(D46+100)*1000+E46*10+(4-0)</f>
        <v>7102054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7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3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7103053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3099032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96011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2099033.0120000001</v>
      </c>
      <c r="F2">
        <f t="shared" ref="F2:F13" si="0">1+COUNTIF($E$2:$E$13,"&gt;"&amp;E2)</f>
        <v>8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1098004.0109999999</v>
      </c>
      <c r="F3">
        <f t="shared" si="0"/>
        <v>11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3101041.01</v>
      </c>
      <c r="F4">
        <f t="shared" si="0"/>
        <v>5</v>
      </c>
    </row>
    <row r="5" spans="1:23" ht="15" customHeight="1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4100053.0090000001</v>
      </c>
      <c r="F5">
        <f t="shared" si="0"/>
        <v>1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4100031.0079999999</v>
      </c>
      <c r="F6">
        <f t="shared" si="0"/>
        <v>4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4100052.0070000002</v>
      </c>
      <c r="F7">
        <f t="shared" si="0"/>
        <v>2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Νέα Ζηλανδία</v>
      </c>
      <c r="D8" t="str">
        <f>'Fixtures by Matchday'!$AG$13</f>
        <v>Αίγυπτος</v>
      </c>
      <c r="E8">
        <f>IFERROR(INDEX(StandingsCalc!$F$2:$F$49,MATCH(D8,StandingsCalc!$B$2:$B$49,0))+(13-7)/1000,-999999)</f>
        <v>2099033.0060000001</v>
      </c>
      <c r="F8">
        <f t="shared" si="0"/>
        <v>9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3094023.0049999999</v>
      </c>
      <c r="F9">
        <f t="shared" si="0"/>
        <v>7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4100033.0040000002</v>
      </c>
      <c r="F10">
        <f t="shared" si="0"/>
        <v>3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2097013.003</v>
      </c>
      <c r="F11">
        <f t="shared" si="0"/>
        <v>10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1097023.0020000001</v>
      </c>
      <c r="F12">
        <f t="shared" si="0"/>
        <v>12</v>
      </c>
    </row>
    <row r="13" spans="1:23" ht="15" customHeight="1">
      <c r="A13" t="s">
        <v>102</v>
      </c>
      <c r="B13" t="str">
        <f>'Fixtures by Matchday'!$AL$18</f>
        <v>Κροατία</v>
      </c>
      <c r="C13" t="str">
        <f>'Fixtures by Matchday'!$AL$19</f>
        <v>Αγγλία</v>
      </c>
      <c r="D13" t="str">
        <f>'Fixtures by Matchday'!$AL$20</f>
        <v>Γκάνα</v>
      </c>
      <c r="E13">
        <f>IFERROR(INDEX(StandingsCalc!$F$2:$F$49,MATCH(D13,StandingsCalc!$B$2:$B$49,0))+(13-12)/1000,-999999)</f>
        <v>3099032.0010000002</v>
      </c>
      <c r="F13">
        <f t="shared" si="0"/>
        <v>6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D E F H I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92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95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98</v>
      </c>
      <c r="W20" t="str">
        <f t="shared" ref="W20:W27" si="1">IF($L20="","",INDEX($D$2:$D$13,MATCH($L20,$A$2:$A$13,0),1))</f>
        <v>Νότια Αφρική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95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98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Παραγουάη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95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98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97</v>
      </c>
      <c r="W22" t="str">
        <f t="shared" si="1"/>
        <v>Πράσινο Ακρωτήριο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97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98</v>
      </c>
      <c r="U24">
        <f>IFERROR(IF(AND(INDEX($F$2:$F$13,MATCH(P24,$A$2:$A$13,0))&lt;=8,COUNTIF($L$20:L23,P24)=0),100-INDEX($F$2:$F$13,MATCH(P24,$A$2:$A$13,0)),-999),-999)</f>
        <v>97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Καναδάς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96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97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96</v>
      </c>
      <c r="S26">
        <f>IFERROR(IF(AND(INDEX($F$2:$F$13,MATCH(N26,$A$2:$A$13,0))&lt;=8,COUNTIF($L$20:L25,N26)=0),100-INDEX($F$2:$F$13,MATCH(N26,$A$2:$A$13,0)),-999),-999)</f>
        <v>98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Σουηδία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96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94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Βοσνία και Ερζεγοβίνη</v>
      </c>
      <c r="E32" t="str">
        <f>'Fixtures by Matchday'!$Y29</f>
        <v>Τσεχία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Πράσινο Ακρωτήριο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Κροατία</v>
      </c>
      <c r="D39" t="str">
        <f>IFERROR(INDEX($D$2:$D$13,MATCH($L$23,$A$2:$A$13,0),1),"")</f>
        <v>ΛΔ Κονγκό</v>
      </c>
      <c r="E39" t="str">
        <f>'Fixtures by Matchday'!$AN32</f>
        <v>Κροατία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Καναδάς</v>
      </c>
      <c r="E40" t="str">
        <f>'Fixtures by Matchday'!$Y35</f>
        <v>ΗΠΑ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Αγγλία</v>
      </c>
      <c r="E42" t="str">
        <f>'Fixtures by Matchday'!$AI35</f>
        <v>Αγγλία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Σουηδία</v>
      </c>
      <c r="E44" t="str">
        <f>'Fixtures by Matchday'!$Y38</f>
        <v>Σουηδία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Νέα Ζηλανδία</v>
      </c>
      <c r="E47" t="str">
        <f>'Fixtures by Matchday'!$AN38</f>
        <v>Τουρκία</v>
      </c>
    </row>
    <row r="48" spans="1:5" ht="15" customHeight="1">
      <c r="A48">
        <v>89</v>
      </c>
      <c r="B48" t="s">
        <v>268</v>
      </c>
      <c r="C48" t="str">
        <f>IF(E32="","",E32)</f>
        <v>Τσεχία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Κροατία</v>
      </c>
      <c r="E51" t="str">
        <f>'Fixtures by Matchday'!$AN42</f>
        <v>Κροατία</v>
      </c>
    </row>
    <row r="52" spans="1:5" ht="15" customHeight="1">
      <c r="A52">
        <v>93</v>
      </c>
      <c r="B52" t="s">
        <v>268</v>
      </c>
      <c r="C52" t="str">
        <f>IF(E42="","",E42)</f>
        <v>Αγγλία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Σουηδία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Κροατία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Ισπανία</v>
      </c>
    </row>
    <row r="70" spans="1:2">
      <c r="A70" t="str">
        <f>'Fixtures by Matchday'!$V29</f>
        <v>Τσεχία</v>
      </c>
      <c r="B70" t="str">
        <f>'Fixtures by Matchday'!$X29</f>
        <v>Βοσνία και Ερζεγοβίνη</v>
      </c>
    </row>
    <row r="71" spans="1:2">
      <c r="A71" t="str">
        <f>'Fixtures by Matchday'!$AA29</f>
        <v>Γερμανία</v>
      </c>
      <c r="B71" t="str">
        <f>'Fixtures by Matchday'!$AC29</f>
        <v>Νότια Αφρική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Παραγουάη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Πράσινο Ακρωτήριο</v>
      </c>
    </row>
    <row r="77" spans="1:2">
      <c r="A77" t="str">
        <f>'Fixtures by Matchday'!$AK32</f>
        <v>Κροατία</v>
      </c>
      <c r="B77" t="str">
        <f>'Fixtures by Matchday'!$AM32</f>
        <v>ΛΔ Κονγκό</v>
      </c>
    </row>
    <row r="78" spans="1:2">
      <c r="A78" t="str">
        <f>'Fixtures by Matchday'!$V35</f>
        <v>ΗΠΑ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Αγγλία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Σουηδία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Τουρκία</v>
      </c>
      <c r="B85" t="str">
        <f>'Fixtures by Matchday'!$AM38</f>
        <v>Νέα Ζηλανδία</v>
      </c>
    </row>
    <row r="86" spans="1:2">
      <c r="A86" t="str">
        <f>'Fixtures by Matchday'!$V42</f>
        <v>Τσεχία</v>
      </c>
      <c r="B86" t="str">
        <f>'Fixtures by Matchday'!$X42</f>
        <v>Μαρόκο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Μεξικό</v>
      </c>
      <c r="B89" t="str">
        <f>'Fixtures by Matchday'!$AM42</f>
        <v>Κροατία</v>
      </c>
    </row>
    <row r="90" spans="1:2">
      <c r="A90" t="str">
        <f>'Fixtures by Matchday'!$V45</f>
        <v>Αγγλία</v>
      </c>
      <c r="B90" t="str">
        <f>'Fixtures by Matchday'!$X45</f>
        <v>Ισπανία</v>
      </c>
    </row>
    <row r="91" spans="1:2">
      <c r="A91" t="str">
        <f>'Fixtures by Matchday'!$AA45</f>
        <v>ΗΠΑ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Τουρκία</v>
      </c>
    </row>
    <row r="93" spans="1:2">
      <c r="A93" t="str">
        <f>'Fixtures by Matchday'!$AK45</f>
        <v>Σουηδία</v>
      </c>
      <c r="B93" t="str">
        <f>'Fixtures by Matchday'!$AM45</f>
        <v>Πορτογαλία</v>
      </c>
    </row>
    <row r="94" spans="1:2">
      <c r="A94" t="str">
        <f>'Fixtures by Matchday'!$V49</f>
        <v>Μαρόκο</v>
      </c>
      <c r="B94" t="str">
        <f>'Fixtures by Matchday'!$X49</f>
        <v>Βραζιλία</v>
      </c>
    </row>
    <row r="95" spans="1:2">
      <c r="A95" t="str">
        <f>'Fixtures by Matchday'!$AA49</f>
        <v>Κροατία</v>
      </c>
      <c r="B95" t="str">
        <f>'Fixtures by Matchday'!$AC49</f>
        <v>Γαλλία</v>
      </c>
    </row>
    <row r="96" spans="1:2">
      <c r="A96" t="str">
        <f>'Fixtures by Matchday'!$AF49</f>
        <v>ΗΠΑ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Pepe</cp:lastModifiedBy>
  <dcterms:created xsi:type="dcterms:W3CDTF">2026-06-04T16:27:07Z</dcterms:created>
  <dcterms:modified xsi:type="dcterms:W3CDTF">2026-06-05T16:46:43Z</dcterms:modified>
</cp:coreProperties>
</file>