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IMITRIS\Desktop\"/>
    </mc:Choice>
  </mc:AlternateContent>
  <xr:revisionPtr revIDLastSave="0" documentId="8_{E995636C-5275-4807-A59A-8BC13D79C016}" xr6:coauthVersionLast="47" xr6:coauthVersionMax="47" xr10:uidLastSave="{00000000-0000-0000-0000-000000000000}"/>
  <bookViews>
    <workbookView xWindow="-110" yWindow="-110" windowWidth="51420" windowHeight="2110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<sst xmlns="http://schemas.openxmlformats.org/spreadsheetml/2006/main" count="5471" uniqueCount="771">
  <si>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</si>
  <si>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</si>
  <si>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</si>
  <si>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</si>
  <si>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</si>
  <si>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</si>
  <si>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</si>
  <si>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</si>
  <si>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</si>
  <si>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</si>
  <si>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</si>
  <si>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</si>
  <si>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</si>
  <si>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</si>
  <si>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</si>
  <si>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</si>
  <si>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</si>
  <si>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</si>
  <si>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</si>
  <si>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</si>
  <si>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</si>
  <si>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</si>
  <si>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</si>
  <si>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</si>
  <si>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</si>
  <si>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</si>
  <si>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</si>
  <si>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</si>
  <si>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</si>
  <si>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</si>
  <si>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</si>
  <si>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</si>
  <si>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</si>
  <si>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</si>
  <si>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</si>
  <si>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</si>
  <si>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</si>
  <si>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</si>
  <si>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</si>
  <si>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</si>
  <si>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</si>
  <si>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</si>
  <si>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</si>
  <si>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</si>
  <si>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</si>
  <si>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</si>
  <si>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</si>
  <si>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</si>
  <si>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</si>
  <si>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</si>
  <si>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</si>
  <si>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</si>
  <si>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</si>
  <si>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</si>
  <si>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</si>
  <si>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</si>
  <si>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</si>
  <si>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</si>
  <si>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</si>
  <si>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</si>
  <si>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</si>
  <si>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</si>
  <si>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</si>
  <si>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</si>
  <si>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</si>
  <si>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</si>
  <si>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</si>
  <si>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</si>
  <si>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</si>
  <si>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</si>
  <si>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</si>
  <si>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</si>
  <si>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</si>
  <si>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</si>
  <si>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</si>
  <si>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</si>
  <si>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</si>
  <si>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</si>
  <si>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</si>
  <si>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</si>
  <si>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</si>
  <si>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</si>
  <si>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</si>
  <si>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</si>
  <si>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</si>
  <si>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</si>
  <si>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</si>
  <si>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</si>
  <si>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</si>
  <si>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</si>
  <si>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</si>
  <si>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</si>
  <si>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</si>
  <si>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</si>
  <si>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</si>
  <si>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</si>
  <si>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</si>
  <si>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</si>
  <si>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</si>
  <si>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</si>
  <si>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</si>
  <si>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</si>
  <si>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</si>
  <si>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</si>
  <si>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</si>
  <si>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</si>
  <si>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</si>
  <si>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</si>
  <si>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</si>
  <si>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</si>
  <si>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</si>
  <si>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</si>
  <si>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</si>
  <si>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</si>
  <si>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</si>
  <si>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</si>
  <si>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</si>
  <si>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</si>
  <si>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</si>
  <si>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</si>
  <si>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</si>
  <si>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</si>
  <si>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</si>
  <si>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</si>
  <si>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</si>
  <si>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</si>
  <si>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</si>
  <si>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</si>
  <si>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</si>
  <si>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</si>
  <si>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</si>
  <si>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</si>
  <si>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</si>
  <si>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</si>
  <si>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</si>
  <si>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</si>
  <si>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</si>
  <si>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</si>
  <si>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</si>
  <si>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</si>
  <si>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</si>
  <si>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</si>
  <si>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</si>
  <si>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</si>
  <si>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</si>
  <si>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</si>
  <si>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</si>
  <si>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</si>
  <si>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</si>
  <si>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</si>
  <si>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</si>
  <si>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</si>
  <si>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</si>
  <si>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</si>
  <si>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</si>
  <si>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</si>
  <si>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</si>
  <si>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</si>
  <si>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</si>
  <si>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</si>
  <si>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</si>
  <si>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</si>
  <si>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</si>
  <si>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</si>
  <si>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</si>
  <si>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</si>
  <si>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</si>
  <si>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</si>
  <si>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</si>
  <si>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</si>
  <si>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</si>
  <si>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</si>
  <si>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</si>
  <si>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</si>
  <si>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</si>
  <si>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</si>
  <si>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</si>
  <si>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</si>
  <si>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</si>
  <si>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</si>
  <si>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</si>
  <si>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</si>
  <si>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</si>
  <si>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</si>
  <si>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</si>
  <si>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</si>
  <si>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</si>
  <si>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</si>
  <si>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</si>
  <si>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</si>
  <si>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</si>
  <si>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</si>
  <si>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</si>
  <si>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</si>
  <si>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</si>
  <si>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</si>
  <si>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</si>
  <si>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</si>
  <si>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</si>
  <si>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</si>
  <si>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</si>
  <si>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</si>
  <si>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</si>
  <si>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</si>
  <si>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</si>
  <si>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</si>
  <si>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</si>
  <si>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</si>
  <si>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</si>
  <si>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</si>
  <si>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</si>
  <si>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</si>
  <si>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</si>
  <si>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</si>
  <si>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</si>
  <si>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</si>
  <si>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</si>
  <si>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</si>
  <si>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</si>
  <si>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</si>
  <si>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</si>
  <si>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</si>
  <si>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</si>
  <si>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</si>
  <si>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</si>
  <si>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</si>
  <si>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</si>
  <si>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</si>
  <si>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</si>
  <si>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</si>
  <si>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</si>
  <si>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</si>
  <si>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</si>
  <si>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</si>
  <si>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</si>
  <si>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</si>
  <si>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</si>
  <si>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</si>
  <si>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</si>
  <si>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</si>
  <si>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</si>
  <si>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</si>
  <si>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</si>
  <si>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</si>
  <si>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</si>
  <si>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</si>
  <si>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</si>
  <si>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</si>
  <si>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</si>
  <si>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</si>
  <si>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</si>
  <si>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</si>
  <si>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</si>
  <si>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</si>
  <si>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</si>
  <si>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</si>
  <si>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</si>
  <si>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</si>
  <si>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</si>
  <si>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</si>
  <si>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</si>
  <si>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</si>
  <si>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</si>
  <si>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</si>
  <si>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</si>
  <si>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</si>
  <si>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</si>
  <si>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</si>
  <si>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</si>
  <si>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</si>
  <si>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</si>
  <si>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</si>
  <si>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</si>
  <si>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</si>
  <si>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</si>
  <si>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</si>
  <si>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</si>
  <si>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</si>
  <si>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</si>
  <si>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</si>
  <si>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</si>
  <si>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</si>
  <si>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</si>
  <si>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</si>
  <si>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</si>
  <si>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</si>
  <si>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</si>
  <si>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</si>
  <si>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</si>
  <si>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</si>
  <si>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</si>
  <si>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</si>
  <si>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</si>
  <si>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</si>
  <si>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</si>
  <si>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</si>
  <si>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</si>
  <si>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</si>
  <si>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</si>
  <si>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</si>
  <si>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</si>
  <si>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</si>
  <si>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</si>
  <si>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</si>
  <si>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</si>
  <si>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</si>
  <si>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</si>
  <si>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</si>
  <si>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</si>
  <si>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</si>
  <si>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</si>
  <si>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</si>
  <si>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</si>
  <si>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</si>
  <si>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</si>
  <si>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</si>
  <si>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</si>
  <si>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</si>
  <si>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</si>
  <si>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</si>
  <si>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</si>
  <si>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</si>
  <si>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</si>
  <si>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</si>
  <si>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</si>
  <si>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</si>
  <si>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</si>
  <si>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</si>
  <si>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</si>
  <si>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</si>
  <si>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</si>
  <si>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</si>
  <si>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</si>
  <si>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</si>
  <si>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</si>
  <si>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</si>
  <si>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</si>
  <si>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</si>
  <si>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</si>
  <si>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</si>
  <si>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</si>
  <si>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</si>
  <si>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</si>
  <si>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</si>
  <si>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</si>
  <si>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</si>
  <si>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</si>
  <si>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</si>
  <si>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</si>
  <si>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</si>
  <si>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</si>
  <si>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</si>
  <si>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</si>
  <si>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</si>
  <si>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</si>
  <si>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</si>
  <si>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</si>
  <si>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</si>
  <si>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</si>
  <si>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</si>
  <si>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</si>
  <si>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</si>
  <si>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</si>
  <si>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</si>
  <si>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</si>
  <si>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</si>
  <si>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</si>
  <si>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</si>
  <si>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</si>
  <si>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</si>
  <si>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</si>
  <si>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</si>
  <si>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</si>
  <si>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</si>
  <si>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</si>
  <si>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</si>
  <si>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</si>
  <si>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</si>
  <si>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</si>
  <si>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</si>
  <si>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</si>
  <si>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</si>
  <si>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</si>
  <si>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</si>
  <si>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</si>
  <si>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</si>
  <si>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</si>
  <si>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</si>
  <si>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</si>
  <si>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</si>
  <si>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</si>
  <si>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</si>
  <si>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</si>
  <si>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</si>
  <si>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</si>
  <si>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</si>
  <si>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</si>
  <si>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</si>
  <si>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</si>
  <si>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</si>
  <si>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</si>
  <si>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</si>
  <si>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</si>
  <si>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</si>
  <si>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</si>
  <si>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</si>
  <si>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</si>
  <si>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</si>
  <si>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</si>
  <si>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</si>
  <si>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</si>
  <si>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</si>
  <si>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</si>
  <si>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</si>
  <si>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</si>
  <si>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</si>
  <si>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</si>
  <si>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</si>
  <si>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</si>
  <si>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</si>
  <si>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</si>
  <si>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</si>
  <si>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</si>
  <si>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</si>
  <si>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</si>
  <si>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</si>
  <si>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</si>
  <si>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</si>
  <si>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</si>
  <si>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</si>
  <si>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</si>
  <si>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</si>
  <si>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</si>
  <si>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</si>
  <si>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</si>
  <si>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</si>
  <si>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</si>
  <si>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</si>
  <si>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</si>
  <si>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</si>
  <si>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</si>
  <si>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</si>
  <si>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</si>
  <si>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</si>
  <si>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</si>
  <si>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</si>
  <si>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</si>
  <si>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</si>
  <si>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</si>
  <si>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</si>
  <si>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</si>
  <si>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</si>
  <si>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</si>
  <si>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</si>
  <si>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</si>
  <si>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</si>
  <si>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</si>
  <si>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</si>
  <si>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</si>
  <si>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</si>
  <si>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</si>
  <si>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</si>
  <si>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</si>
  <si>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</si>
  <si>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</si>
  <si>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</si>
  <si>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</si>
  <si>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</si>
  <si>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</si>
  <si>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</si>
  <si>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</si>
  <si>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</si>
  <si>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</si>
  <si>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</si>
  <si>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</si>
  <si>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</si>
  <si>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</si>
  <si>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</si>
  <si>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</si>
  <si>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</si>
  <si>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</si>
  <si>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</si>
  <si>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</si>
  <si>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</si>
  <si>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</si>
  <si>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</si>
  <si>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</si>
  <si>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</si>
  <si>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</si>
  <si>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</si>
  <si>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</si>
  <si>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</si>
  <si>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</si>
  <si>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</si>
  <si>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</si>
  <si>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</si>
  <si>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</si>
  <si>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</si>
  <si>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</si>
  <si>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</si>
  <si>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</si>
  <si>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</si>
  <si>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</si>
  <si>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</si>
  <si>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</si>
  <si>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</si>
  <si>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</si>
  <si>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</si>
  <si>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</si>
  <si>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</si>
  <si>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</si>
  <si>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</si>
  <si>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</si>
  <si>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</si>
  <si>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</si>
  <si>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</si>
  <si>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</si>
  <si>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</si>
  <si>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</si>
  <si>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</si>
  <si>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</si>
  <si>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</si>
  <si>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</si>
  <si>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</si>
  <si>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</si>
  <si>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</si>
  <si>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</si>
  <si>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</si>
  <si>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</si>
  <si>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</si>
  <si>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</si>
  <si>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</si>
  <si>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</si>
  <si>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</si>
  <si>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</si>
  <si>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</si>
  <si>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</si>
  <si>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</si>
  <si>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</si>
  <si>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</si>
  <si>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</si>
  <si>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</si>
  <si>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</si>
  <si>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</si>
  <si>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</si>
  <si>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</si>
  <si>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</si>
  <si>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</si>
  <si>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</si>
  <si>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</si>
  <si>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</si>
  <si>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</si>
  <si>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</si>
  <si>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</si>
  <si>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</si>
  <si>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</si>
  <si>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</si>
  <si>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</si>
  <si>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</si>
  <si>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</si>
  <si>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</si>
  <si>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</si>
  <si>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</si>
  <si>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</si>
  <si>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</si>
  <si>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</si>
  <si>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</si>
  <si>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</si>
  <si>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</si>
  <si>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</si>
  <si>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</si>
  <si>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</si>
  <si>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</si>
  <si>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</si>
  <si>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</si>
  <si>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</si>
  <si>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</si>
  <si>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</si>
  <si>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</si>
  <si>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</si>
  <si>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</si>
  <si>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</si>
  <si>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</si>
  <si>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</si>
  <si>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</si>
  <si>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</si>
  <si>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</si>
  <si>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</si>
  <si>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</si>
  <si>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</si>
  <si>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</si>
  <si>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</si>
  <si>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</si>
  <si>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</si>
  <si>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</si>
  <si>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</si>
  <si>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</si>
  <si>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</si>
  <si>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</si>
  <si>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</si>
  <si>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</si>
  <si>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</si>
  <si>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</si>
  <si>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</si>
  <si>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</si>
  <si>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</si>
  <si>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</si>
  <si>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</si>
  <si>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</si>
  <si>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</si>
  <si>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</si>
  <si>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</si>
  <si>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</si>
  <si>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</si>
  <si>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</si>
  <si>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</si>
  <si>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</si>
  <si>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</si>
  <si>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</si>
  <si>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</si>
  <si>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</si>
  <si>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</si>
  <si>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</si>
  <si>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</si>
  <si>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</si>
  <si>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</si>
  <si>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</si>
  <si>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</si>
  <si>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</si>
  <si>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</si>
  <si>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</si>
  <si>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</si>
  <si>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</si>
  <si>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</si>
  <si>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</si>
  <si>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</si>
  <si>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</si>
  <si>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</si>
  <si>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</si>
  <si>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</si>
  <si>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</si>
  <si>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</si>
  <si>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</si>
  <si>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</si>
  <si>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</si>
  <si>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</si>
  <si>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</si>
  <si>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</si>
  <si>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</si>
  <si>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</si>
  <si>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</si>
  <si>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</si>
  <si>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</si>
  <si>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</si>
  <si>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</si>
  <si>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</si>
  <si>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</si>
  <si>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</si>
  <si>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</si>
  <si>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</si>
  <si>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</si>
  <si>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</si>
  <si>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</si>
  <si>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</si>
  <si>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</si>
  <si>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</si>
  <si>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</si>
  <si>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</si>
  <si>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</si>
  <si>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</si>
  <si>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</si>
  <si>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</si>
  <si>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</si>
  <si>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</si>
  <si>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</si>
  <si>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</si>
  <si>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</si>
  <si>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</si>
  <si>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</si>
  <si>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</si>
  <si>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</si>
  <si>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</si>
  <si>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</si>
  <si>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</si>
  <si>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</si>
  <si>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</si>
  <si>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</si>
  <si>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</si>
  <si>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</si>
  <si>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</si>
  <si>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</si>
  <si>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</si>
  <si>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</si>
  <si>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</si>
  <si>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</si>
  <si>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</si>
  <si>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</si>
  <si>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</si>
  <si>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</si>
  <si>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</si>
  <si>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</si>
  <si>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</si>
  <si>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</si>
  <si>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</si>
  <si>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</si>
  <si>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</si>
  <si>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</si>
  <si>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</si>
  <si>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</si>
  <si>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</si>
  <si>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</si>
  <si>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</si>
  <si>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</si>
  <si>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</si>
  <si>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</si>
  <si>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</si>
  <si>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</si>
  <si>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</si>
  <si>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</si>
  <si>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</si>
  <si>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</si>
  <si>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</si>
  <si>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</si>
  <si>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</si>
  <si>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</si>
  <si>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</si>
  <si>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</si>
  <si>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</si>
  <si>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</si>
  <si>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</si>
  <si>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</si>
  <si>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</si>
  <si>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</si>
  <si>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</si>
  <si>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</si>
  <si>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</si>
  <si>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</si>
  <si>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</si>
  <si>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</si>
  <si>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</si>
  <si>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</si>
  <si>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</si>
  <si>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</si>
  <si>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</si>
  <si>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</si>
  <si>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</si>
  <si>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</si>
  <si>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</si>
  <si>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</si>
  <si>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</si>
  <si>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</si>
  <si>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</si>
  <si>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</si>
  <si>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</si>
  <si>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</si>
  <si>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</si>
  <si>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</si>
  <si>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</si>
  <si>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</si>
  <si>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</si>
  <si>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</si>
  <si>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</si>
  <si>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</si>
  <si>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</si>
  <si>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</si>
  <si>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</si>
  <si>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</si>
  <si>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</si>
  <si>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</si>
  <si>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dimitriskoutsos@yahoo.gr</t>
  </si>
  <si>
    <t>tsotsito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</si>
</sst>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7" x14ac:knownFonts="1">
    <font>
      <sz val="10"/>
      <name val="Arial"/>
    </font>
    <font>
      <sz val="11"/>
      <name val="Calibri"/>
      <family val="2"/>
      <charset val="161"/>
    </font>
    <font>
      <b/>
      <sz val="14"/>
      <color rgb="FFFFFFFF"/>
      <name val="Calibri"/>
      <family val="2"/>
      <charset val="161"/>
    </font>
    <font>
      <sz val="11"/>
      <color rgb="FFFFFFFF"/>
      <name val="Calibri"/>
      <family val="2"/>
      <charset val="161"/>
    </font>
    <font>
      <b/>
      <sz val="11"/>
      <color rgb="FFFFFFFF"/>
      <name val="Cambria"/>
      <family val="1"/>
      <charset val="161"/>
    </font>
    <font>
      <b/>
      <i/>
      <sz val="20"/>
      <color rgb="FFFFFFFF"/>
      <name val="Calibri"/>
      <family val="2"/>
      <charset val="161"/>
    </font>
    <font>
      <b/>
      <sz val="10"/>
      <name val="Calibri"/>
      <family val="2"/>
      <charset val="161"/>
    </font>
    <font>
      <b/>
      <sz val="11"/>
      <name val="Cambria"/>
      <family val="1"/>
      <charset val="161"/>
    </font>
    <font>
      <b/>
      <sz val="12"/>
      <color rgb="FFFFFFFF"/>
      <name val="Cambria"/>
      <family val="1"/>
      <charset val="161"/>
    </font>
    <font>
      <sz val="11"/>
      <color rgb="FF000000"/>
      <name val="Cambria"/>
      <family val="1"/>
      <charset val="161"/>
    </font>
    <font>
      <b/>
      <sz val="11"/>
      <color rgb="FFFFFFFF"/>
      <name val="Calibri"/>
      <family val="2"/>
      <charset val="161"/>
    </font>
    <font>
      <b/>
      <sz val="10"/>
      <color rgb="FFFFFFFF"/>
      <name val="Arial"/>
      <family val="2"/>
      <charset val="161"/>
    </font>
    <font>
      <b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theme="10"/>
      <name val="Arial"/>
      <family val="2"/>
      <charset val="161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6" fillId="30" borderId="2" xfId="2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mitriskoutsos@yahoo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zoomScale="85" zoomScaleNormal="85" workbookViewId="0">
      <selection activeCell="AD57" sqref="AD57"/>
    </sheetView>
  </sheetViews>
  <sheetFormatPr defaultColWidth="8.7265625" defaultRowHeight="12.5" x14ac:dyDescent="0.2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695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53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429687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6953125" hidden="1" customWidth="1"/>
  </cols>
  <sheetData>
    <row r="1" spans="1:39" ht="24" customHeight="1" x14ac:dyDescent="0.35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35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35">
      <c r="A3" s="39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9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9" t="s">
        <v>11</v>
      </c>
      <c r="P3" s="4" t="s">
        <v>15</v>
      </c>
      <c r="Q3" s="5">
        <v>1</v>
      </c>
      <c r="R3" s="5" t="s">
        <v>13</v>
      </c>
      <c r="S3" s="5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35">
      <c r="A4" s="25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5"/>
      <c r="I4" s="4" t="s">
        <v>20</v>
      </c>
      <c r="J4" s="5">
        <v>2</v>
      </c>
      <c r="K4" s="5" t="s">
        <v>13</v>
      </c>
      <c r="L4" s="5">
        <v>2</v>
      </c>
      <c r="M4" s="4" t="str">
        <f t="shared" si="1"/>
        <v>X</v>
      </c>
      <c r="N4" s="2"/>
      <c r="O4" s="25"/>
      <c r="P4" s="4" t="s">
        <v>21</v>
      </c>
      <c r="Q4" s="5">
        <v>0</v>
      </c>
      <c r="R4" s="5" t="s">
        <v>13</v>
      </c>
      <c r="S4" s="5">
        <v>1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9</v>
      </c>
    </row>
    <row r="5" spans="1:39" ht="21.75" customHeight="1" x14ac:dyDescent="0.35">
      <c r="A5" s="41" t="s">
        <v>22</v>
      </c>
      <c r="B5" s="4" t="s">
        <v>23</v>
      </c>
      <c r="C5" s="5">
        <v>1</v>
      </c>
      <c r="D5" s="5" t="s">
        <v>13</v>
      </c>
      <c r="E5" s="5">
        <v>1</v>
      </c>
      <c r="F5" s="4" t="str">
        <f t="shared" si="0"/>
        <v>X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1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3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Κατάρ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4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4</v>
      </c>
    </row>
    <row r="6" spans="1:39" ht="21.75" customHeight="1" x14ac:dyDescent="0.35">
      <c r="A6" s="25"/>
      <c r="B6" s="4" t="s">
        <v>26</v>
      </c>
      <c r="C6" s="5">
        <v>1</v>
      </c>
      <c r="D6" s="5" t="s">
        <v>13</v>
      </c>
      <c r="E6" s="5">
        <v>2</v>
      </c>
      <c r="F6" s="4" t="str">
        <f t="shared" si="0"/>
        <v>2</v>
      </c>
      <c r="G6" s="2"/>
      <c r="H6" s="25"/>
      <c r="I6" s="4" t="s">
        <v>27</v>
      </c>
      <c r="J6" s="5">
        <v>1</v>
      </c>
      <c r="K6" s="5" t="s">
        <v>13</v>
      </c>
      <c r="L6" s="5">
        <v>2</v>
      </c>
      <c r="M6" s="4" t="str">
        <f t="shared" si="1"/>
        <v>2</v>
      </c>
      <c r="N6" s="2"/>
      <c r="O6" s="25"/>
      <c r="P6" s="4" t="s">
        <v>28</v>
      </c>
      <c r="Q6" s="5">
        <v>1</v>
      </c>
      <c r="R6" s="5" t="s">
        <v>13</v>
      </c>
      <c r="S6" s="5">
        <v>1</v>
      </c>
      <c r="T6" s="4" t="str">
        <f t="shared" si="2"/>
        <v>X</v>
      </c>
      <c r="V6" s="7">
        <v>3</v>
      </c>
      <c r="W6" s="23" t="str">
        <f>INDEX(StandingsCalc!$B$2:$B$5,MATCH(LARGE(StandingsCalc!$F$2:$F$5,3),StandingsCalc!$F$2:$F$5,0))</f>
        <v>Τσεχία</v>
      </c>
      <c r="X6" s="7">
        <f>INDEX(StandingsCalc!$C$2:$C$5,MATCH(W6,StandingsCalc!$B$2:$B$5,0))</f>
        <v>2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2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23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4</v>
      </c>
    </row>
    <row r="7" spans="1:39" ht="21.75" customHeight="1" x14ac:dyDescent="0.35">
      <c r="A7" s="24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24" t="s">
        <v>29</v>
      </c>
      <c r="I7" s="4" t="s">
        <v>31</v>
      </c>
      <c r="J7" s="5">
        <v>1</v>
      </c>
      <c r="K7" s="5" t="s">
        <v>13</v>
      </c>
      <c r="L7" s="5">
        <v>1</v>
      </c>
      <c r="M7" s="4" t="str">
        <f t="shared" si="1"/>
        <v>X</v>
      </c>
      <c r="N7" s="2"/>
      <c r="O7" s="24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Καναδάς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 x14ac:dyDescent="0.35">
      <c r="A8" s="25"/>
      <c r="B8" s="4" t="s">
        <v>33</v>
      </c>
      <c r="C8" s="5">
        <v>0</v>
      </c>
      <c r="D8" s="5" t="s">
        <v>13</v>
      </c>
      <c r="E8" s="5">
        <v>2</v>
      </c>
      <c r="F8" s="4" t="str">
        <f t="shared" si="0"/>
        <v>2</v>
      </c>
      <c r="G8" s="2"/>
      <c r="H8" s="25"/>
      <c r="I8" s="4" t="s">
        <v>34</v>
      </c>
      <c r="J8" s="5">
        <v>6</v>
      </c>
      <c r="K8" s="5" t="s">
        <v>13</v>
      </c>
      <c r="L8" s="5">
        <v>0</v>
      </c>
      <c r="M8" s="4" t="str">
        <f t="shared" si="1"/>
        <v>1</v>
      </c>
      <c r="N8" s="2"/>
      <c r="O8" s="25"/>
      <c r="P8" s="4" t="s">
        <v>35</v>
      </c>
      <c r="Q8" s="5">
        <v>3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35">
      <c r="A9" s="39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9" t="s">
        <v>36</v>
      </c>
      <c r="I9" s="4" t="s">
        <v>38</v>
      </c>
      <c r="J9" s="5">
        <v>2</v>
      </c>
      <c r="K9" s="5" t="s">
        <v>13</v>
      </c>
      <c r="L9" s="5">
        <v>0</v>
      </c>
      <c r="M9" s="4" t="str">
        <f t="shared" si="1"/>
        <v>1</v>
      </c>
      <c r="N9" s="2"/>
      <c r="O9" s="39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>IF(OR(Q9="",S9=""),"",IF(Q9&gt;S9,"1",IF(Q9=S9,"X","2")))</f>
        <v>1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35">
      <c r="A10" s="25"/>
      <c r="B10" s="4" t="s">
        <v>44</v>
      </c>
      <c r="C10" s="5">
        <v>1</v>
      </c>
      <c r="D10" s="5" t="s">
        <v>13</v>
      </c>
      <c r="E10" s="5">
        <v>2</v>
      </c>
      <c r="F10" s="4" t="str">
        <f t="shared" si="0"/>
        <v>2</v>
      </c>
      <c r="G10" s="2"/>
      <c r="H10" s="25"/>
      <c r="I10" s="4" t="s">
        <v>45</v>
      </c>
      <c r="J10" s="5">
        <v>4</v>
      </c>
      <c r="K10" s="5" t="s">
        <v>13</v>
      </c>
      <c r="L10" s="5">
        <v>0</v>
      </c>
      <c r="M10" s="4" t="str">
        <f t="shared" si="1"/>
        <v>1</v>
      </c>
      <c r="N10" s="2"/>
      <c r="O10" s="25"/>
      <c r="P10" s="4" t="s">
        <v>46</v>
      </c>
      <c r="Q10" s="5">
        <v>2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35">
      <c r="A11" s="26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4</v>
      </c>
      <c r="K11" s="5" t="s">
        <v>13</v>
      </c>
      <c r="L11" s="5">
        <v>1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0</v>
      </c>
      <c r="R11" s="5" t="s">
        <v>13</v>
      </c>
      <c r="S11" s="5">
        <v>1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35">
      <c r="A12" s="25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25"/>
      <c r="I12" s="4" t="s">
        <v>52</v>
      </c>
      <c r="J12" s="5">
        <v>4</v>
      </c>
      <c r="K12" s="5" t="s">
        <v>13</v>
      </c>
      <c r="L12" s="5">
        <v>0</v>
      </c>
      <c r="M12" s="4" t="str">
        <f t="shared" si="1"/>
        <v>1</v>
      </c>
      <c r="N12" s="2"/>
      <c r="O12" s="25"/>
      <c r="P12" s="4" t="s">
        <v>53</v>
      </c>
      <c r="Q12" s="5">
        <v>0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 x14ac:dyDescent="0.35">
      <c r="A13" s="34" t="s">
        <v>54</v>
      </c>
      <c r="B13" s="4" t="s">
        <v>55</v>
      </c>
      <c r="C13" s="5">
        <v>3</v>
      </c>
      <c r="D13" s="5" t="s">
        <v>13</v>
      </c>
      <c r="E13" s="5">
        <v>2</v>
      </c>
      <c r="F13" s="4" t="str">
        <f t="shared" si="0"/>
        <v>1</v>
      </c>
      <c r="G13" s="2"/>
      <c r="H13" s="34" t="s">
        <v>54</v>
      </c>
      <c r="I13" s="4" t="s">
        <v>56</v>
      </c>
      <c r="J13" s="5">
        <v>3</v>
      </c>
      <c r="K13" s="5" t="s">
        <v>13</v>
      </c>
      <c r="L13" s="5">
        <v>0</v>
      </c>
      <c r="M13" s="4" t="str">
        <f t="shared" si="1"/>
        <v>1</v>
      </c>
      <c r="N13" s="2"/>
      <c r="O13" s="34" t="s">
        <v>54</v>
      </c>
      <c r="P13" s="4" t="s">
        <v>57</v>
      </c>
      <c r="Q13" s="5">
        <v>2</v>
      </c>
      <c r="R13" s="5" t="s">
        <v>13</v>
      </c>
      <c r="S13" s="5">
        <v>1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4</v>
      </c>
      <c r="AA13" s="7">
        <v>3</v>
      </c>
      <c r="AB13" s="23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1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35">
      <c r="A14" s="25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25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25"/>
      <c r="P14" s="4" t="s">
        <v>60</v>
      </c>
      <c r="Q14" s="5">
        <v>1</v>
      </c>
      <c r="R14" s="5" t="s">
        <v>13</v>
      </c>
      <c r="S14" s="5">
        <v>3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35">
      <c r="A15" s="36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36" t="s">
        <v>61</v>
      </c>
      <c r="I15" s="4" t="s">
        <v>63</v>
      </c>
      <c r="J15" s="5">
        <v>3</v>
      </c>
      <c r="K15" s="5" t="s">
        <v>13</v>
      </c>
      <c r="L15" s="5">
        <v>1</v>
      </c>
      <c r="M15" s="4" t="str">
        <f t="shared" si="1"/>
        <v>1</v>
      </c>
      <c r="N15" s="2"/>
      <c r="O15" s="36" t="s">
        <v>61</v>
      </c>
      <c r="P15" s="4" t="s">
        <v>64</v>
      </c>
      <c r="Q15" s="5">
        <v>1</v>
      </c>
      <c r="R15" s="5" t="s">
        <v>13</v>
      </c>
      <c r="S15" s="5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35">
      <c r="A16" s="25"/>
      <c r="B16" s="4" t="s">
        <v>65</v>
      </c>
      <c r="C16" s="5">
        <v>2</v>
      </c>
      <c r="D16" s="5" t="s">
        <v>13</v>
      </c>
      <c r="E16" s="5">
        <v>0</v>
      </c>
      <c r="F16" s="4" t="str">
        <f t="shared" si="0"/>
        <v>1</v>
      </c>
      <c r="G16" s="2"/>
      <c r="H16" s="25"/>
      <c r="I16" s="4" t="s">
        <v>66</v>
      </c>
      <c r="J16" s="5">
        <v>0</v>
      </c>
      <c r="K16" s="5" t="s">
        <v>13</v>
      </c>
      <c r="L16" s="5">
        <v>2</v>
      </c>
      <c r="M16" s="4" t="str">
        <f t="shared" si="1"/>
        <v>2</v>
      </c>
      <c r="N16" s="2"/>
      <c r="O16" s="25"/>
      <c r="P16" s="4" t="s">
        <v>67</v>
      </c>
      <c r="Q16" s="5">
        <v>0</v>
      </c>
      <c r="R16" s="5" t="s">
        <v>13</v>
      </c>
      <c r="S16" s="5">
        <v>3</v>
      </c>
      <c r="T16" s="4" t="str">
        <f t="shared" si="2"/>
        <v>2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35">
      <c r="A17" s="35" t="s">
        <v>72</v>
      </c>
      <c r="B17" s="4" t="s">
        <v>73</v>
      </c>
      <c r="C17" s="5">
        <v>5</v>
      </c>
      <c r="D17" s="5" t="s">
        <v>13</v>
      </c>
      <c r="E17" s="5">
        <v>0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4</v>
      </c>
      <c r="K17" s="5" t="s">
        <v>13</v>
      </c>
      <c r="L17" s="5">
        <v>1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0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35">
      <c r="A18" s="25"/>
      <c r="B18" s="4" t="s">
        <v>76</v>
      </c>
      <c r="C18" s="5">
        <v>1</v>
      </c>
      <c r="D18" s="5" t="s">
        <v>13</v>
      </c>
      <c r="E18" s="5">
        <v>3</v>
      </c>
      <c r="F18" s="4" t="str">
        <f t="shared" si="0"/>
        <v>2</v>
      </c>
      <c r="G18" s="2"/>
      <c r="H18" s="25"/>
      <c r="I18" s="4" t="s">
        <v>77</v>
      </c>
      <c r="J18" s="5">
        <v>5</v>
      </c>
      <c r="K18" s="5" t="s">
        <v>13</v>
      </c>
      <c r="L18" s="5">
        <v>0</v>
      </c>
      <c r="M18" s="4" t="str">
        <f t="shared" si="1"/>
        <v>1</v>
      </c>
      <c r="N18" s="2"/>
      <c r="O18" s="25"/>
      <c r="P18" s="4" t="s">
        <v>78</v>
      </c>
      <c r="Q18" s="5">
        <v>1</v>
      </c>
      <c r="R18" s="5" t="s">
        <v>13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35">
      <c r="A19" s="37" t="s">
        <v>79</v>
      </c>
      <c r="B19" s="4" t="s">
        <v>80</v>
      </c>
      <c r="C19" s="5">
        <v>2</v>
      </c>
      <c r="D19" s="5" t="s">
        <v>13</v>
      </c>
      <c r="E19" s="5">
        <v>0</v>
      </c>
      <c r="F19" s="4" t="str">
        <f t="shared" si="0"/>
        <v>1</v>
      </c>
      <c r="G19" s="2"/>
      <c r="H19" s="37" t="s">
        <v>79</v>
      </c>
      <c r="I19" s="4" t="s">
        <v>81</v>
      </c>
      <c r="J19" s="5">
        <v>4</v>
      </c>
      <c r="K19" s="5" t="s">
        <v>13</v>
      </c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1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35">
      <c r="A20" s="25"/>
      <c r="B20" s="4" t="s">
        <v>83</v>
      </c>
      <c r="C20" s="5">
        <v>1</v>
      </c>
      <c r="D20" s="5" t="s">
        <v>13</v>
      </c>
      <c r="E20" s="5">
        <v>2</v>
      </c>
      <c r="F20" s="4" t="str">
        <f t="shared" si="0"/>
        <v>2</v>
      </c>
      <c r="G20" s="2"/>
      <c r="H20" s="25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25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4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1</v>
      </c>
    </row>
    <row r="21" spans="1:40" ht="21.75" customHeight="1" x14ac:dyDescent="0.35">
      <c r="A21" s="46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46" t="s">
        <v>86</v>
      </c>
      <c r="P21" s="4" t="s">
        <v>89</v>
      </c>
      <c r="Q21" s="5">
        <v>0</v>
      </c>
      <c r="R21" s="5" t="s">
        <v>13</v>
      </c>
      <c r="S21" s="5">
        <v>1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 x14ac:dyDescent="0.35">
      <c r="A22" s="25"/>
      <c r="B22" s="4" t="s">
        <v>90</v>
      </c>
      <c r="C22" s="5">
        <v>3</v>
      </c>
      <c r="D22" s="5" t="s">
        <v>13</v>
      </c>
      <c r="E22" s="5">
        <v>0</v>
      </c>
      <c r="F22" s="4" t="str">
        <f t="shared" si="0"/>
        <v>1</v>
      </c>
      <c r="G22" s="2"/>
      <c r="H22" s="25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25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35">
      <c r="A23" s="40" t="s">
        <v>93</v>
      </c>
      <c r="B23" s="4" t="s">
        <v>94</v>
      </c>
      <c r="C23" s="5">
        <v>4</v>
      </c>
      <c r="D23" s="5" t="s">
        <v>13</v>
      </c>
      <c r="E23" s="5">
        <v>0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3</v>
      </c>
      <c r="K23" s="5" t="s">
        <v>13</v>
      </c>
      <c r="L23" s="5">
        <v>0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1</v>
      </c>
      <c r="R23" s="5" t="s">
        <v>13</v>
      </c>
      <c r="S23" s="5">
        <v>1</v>
      </c>
      <c r="T23" s="4" t="str">
        <f t="shared" si="2"/>
        <v>X</v>
      </c>
      <c r="V23" s="52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35">
      <c r="A24" s="25"/>
      <c r="B24" s="4" t="s">
        <v>98</v>
      </c>
      <c r="C24" s="5">
        <v>1</v>
      </c>
      <c r="D24" s="5" t="s">
        <v>13</v>
      </c>
      <c r="E24" s="5">
        <v>4</v>
      </c>
      <c r="F24" s="4" t="str">
        <f t="shared" si="0"/>
        <v>2</v>
      </c>
      <c r="G24" s="2"/>
      <c r="H24" s="25"/>
      <c r="I24" s="4" t="s">
        <v>99</v>
      </c>
      <c r="J24" s="5">
        <v>3</v>
      </c>
      <c r="K24" s="5" t="s">
        <v>13</v>
      </c>
      <c r="L24" s="5">
        <v>0</v>
      </c>
      <c r="M24" s="4" t="str">
        <f t="shared" si="1"/>
        <v>1</v>
      </c>
      <c r="N24" s="2"/>
      <c r="O24" s="25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55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35">
      <c r="A25" s="56" t="s">
        <v>102</v>
      </c>
      <c r="B25" s="4" t="s">
        <v>103</v>
      </c>
      <c r="C25" s="5">
        <v>3</v>
      </c>
      <c r="D25" s="5" t="s">
        <v>13</v>
      </c>
      <c r="E25" s="5">
        <v>1</v>
      </c>
      <c r="F25" s="4" t="str">
        <f t="shared" si="0"/>
        <v>1</v>
      </c>
      <c r="G25" s="2"/>
      <c r="H25" s="56" t="s">
        <v>102</v>
      </c>
      <c r="I25" s="4" t="s">
        <v>104</v>
      </c>
      <c r="J25" s="5">
        <v>3</v>
      </c>
      <c r="K25" s="5" t="s">
        <v>13</v>
      </c>
      <c r="L25" s="5">
        <v>1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55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5" customHeight="1" x14ac:dyDescent="0.35">
      <c r="A26" s="25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5"/>
      <c r="I26" s="4" t="s">
        <v>108</v>
      </c>
      <c r="J26" s="5">
        <v>0</v>
      </c>
      <c r="K26" s="5" t="s">
        <v>13</v>
      </c>
      <c r="L26" s="5">
        <v>1</v>
      </c>
      <c r="M26" s="4" t="str">
        <f t="shared" si="1"/>
        <v>2</v>
      </c>
      <c r="N26" s="2"/>
      <c r="O26" s="25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59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5" customHeight="1" x14ac:dyDescent="0.25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25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25">
      <c r="V29" s="15" t="str">
        <f>KnockoutCalc!$C$32</f>
        <v>Νότια Κορέα</v>
      </c>
      <c r="W29" s="15" t="s">
        <v>13</v>
      </c>
      <c r="X29" s="15" t="str">
        <f>KnockoutCalc!$D$32</f>
        <v>Κατάρ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116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117</v>
      </c>
    </row>
    <row r="30" spans="1:40" ht="24" customHeight="1" x14ac:dyDescent="0.25">
      <c r="B30" s="20" t="s">
        <v>118</v>
      </c>
      <c r="C30" s="57" t="s">
        <v>770</v>
      </c>
      <c r="D30" s="58"/>
      <c r="E30" s="58"/>
      <c r="F30" s="58"/>
      <c r="G30" s="5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5">
      <c r="B31" s="21" t="s">
        <v>119</v>
      </c>
      <c r="C31" s="60" t="s">
        <v>769</v>
      </c>
      <c r="D31" s="48"/>
      <c r="E31" s="48"/>
      <c r="F31" s="48"/>
      <c r="G31" s="48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25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122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Νορβηγία</v>
      </c>
      <c r="AD32" s="16" t="s">
        <v>214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Σκωτία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Σαουδική Αραβία</v>
      </c>
      <c r="AN32" s="17" t="s">
        <v>221</v>
      </c>
    </row>
    <row r="33" spans="22:40" ht="24" customHeight="1" x14ac:dyDescent="0.2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5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25">
      <c r="V35" s="15" t="str">
        <f>KnockoutCalc!$C$40</f>
        <v>Τουρκία</v>
      </c>
      <c r="W35" s="15" t="s">
        <v>13</v>
      </c>
      <c r="X35" s="15" t="str">
        <f>KnockoutCalc!$D$40</f>
        <v>Ακτή Ελεφαντοστού</v>
      </c>
      <c r="Y35" s="16" t="s">
        <v>194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Αλγερία</v>
      </c>
      <c r="AD35" s="16" t="s">
        <v>127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220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5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25">
      <c r="V38" s="15" t="str">
        <f>KnockoutCalc!$C$44</f>
        <v>Ελβετία</v>
      </c>
      <c r="W38" s="15" t="s">
        <v>13</v>
      </c>
      <c r="X38" s="15" t="str">
        <f>KnockoutCalc!$D$44</f>
        <v>Ιράν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Σενεγάλη</v>
      </c>
      <c r="AI38" s="16" t="s">
        <v>133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Αίγυπτος</v>
      </c>
      <c r="AN38" s="17" t="s">
        <v>191</v>
      </c>
    </row>
    <row r="39" spans="22:40" ht="24" customHeight="1" x14ac:dyDescent="0.2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5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25">
      <c r="V42" s="15" t="str">
        <f>KnockoutCalc!$C$48</f>
        <v>Νότια Κορέα</v>
      </c>
      <c r="W42" s="15" t="s">
        <v>13</v>
      </c>
      <c r="X42" s="15" t="str">
        <f>KnockoutCalc!$D$48</f>
        <v>Ολλανδία</v>
      </c>
      <c r="Y42" s="16" t="s">
        <v>116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5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25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127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6" t="s">
        <v>132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5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25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133</v>
      </c>
    </row>
    <row r="50" spans="22:40" ht="24" customHeight="1" x14ac:dyDescent="0.2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5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5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117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133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5">
      <c r="V56" s="15"/>
      <c r="W56" s="15"/>
      <c r="X56" s="15"/>
      <c r="Y56" s="15"/>
      <c r="Z56" s="15"/>
      <c r="AA56" s="54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5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Πορτογαλία</v>
      </c>
      <c r="AD57" s="19" t="s">
        <v>117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2" customHeight="1" x14ac:dyDescent="0.25">
      <c r="V60" s="53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5" customHeight="1" x14ac:dyDescent="0.2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5" customHeight="1" x14ac:dyDescent="0.2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5" customHeight="1" x14ac:dyDescent="0.2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5" customHeight="1" x14ac:dyDescent="0.2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5" customHeight="1" x14ac:dyDescent="0.2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5" customHeight="1" x14ac:dyDescent="0.2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5" customHeight="1" x14ac:dyDescent="0.2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5" customHeight="1" x14ac:dyDescent="0.2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5" customHeight="1" x14ac:dyDescent="0.2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5" customHeight="1" x14ac:dyDescent="0.2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Κατάρ</v>
      </c>
    </row>
    <row r="71" spans="22:42" ht="17.5" customHeight="1" x14ac:dyDescent="0.2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5" customHeight="1" x14ac:dyDescent="0.2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5" customHeight="1" x14ac:dyDescent="0.2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5" customHeight="1" x14ac:dyDescent="0.2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5" customHeight="1" x14ac:dyDescent="0.2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Νορβηγία</v>
      </c>
    </row>
    <row r="76" spans="22:42" x14ac:dyDescent="0.25">
      <c r="AO76" t="str">
        <f>IF($AF$32="","",$AF$32)</f>
        <v>Μεξικό</v>
      </c>
      <c r="AP76" t="str">
        <f>IF($AH$32="","",$AH$32)</f>
        <v>Σκωτία</v>
      </c>
    </row>
    <row r="77" spans="22:42" x14ac:dyDescent="0.25">
      <c r="AO77" t="str">
        <f>IF($AK$32="","",$AK$32)</f>
        <v>Αγγλία</v>
      </c>
      <c r="AP77" t="str">
        <f>IF($AM$32="","",$AM$32)</f>
        <v>Σαουδική Αραβία</v>
      </c>
    </row>
    <row r="78" spans="22:42" x14ac:dyDescent="0.25">
      <c r="AO78" t="str">
        <f>IF($V$35="","",$V$35)</f>
        <v>Τουρκία</v>
      </c>
      <c r="AP78" t="str">
        <f>IF($X$35="","",$X$35)</f>
        <v>Ακτή Ελεφαντοστού</v>
      </c>
    </row>
    <row r="79" spans="22:42" x14ac:dyDescent="0.25">
      <c r="AO79" t="str">
        <f>IF($AA$35="","",$AA$35)</f>
        <v>Βέλγιο</v>
      </c>
      <c r="AP79" t="str">
        <f>IF($AC$35="","",$AC$35)</f>
        <v>Αλγερία</v>
      </c>
    </row>
    <row r="80" spans="22:42" x14ac:dyDescent="0.2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5">
      <c r="AO81" t="str">
        <f>IF($AK$35="","",$AK$35)</f>
        <v>Ισπανία</v>
      </c>
      <c r="AP81" t="str">
        <f>IF($AM$35="","",$AM$35)</f>
        <v>Αυστρία</v>
      </c>
    </row>
    <row r="82" spans="41:42" x14ac:dyDescent="0.25">
      <c r="AO82" t="str">
        <f>IF($V$38="","",$V$38)</f>
        <v>Ελβετία</v>
      </c>
      <c r="AP82" t="str">
        <f>IF($X$38="","",$X$38)</f>
        <v>Ιράν</v>
      </c>
    </row>
    <row r="83" spans="41:42" x14ac:dyDescent="0.2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5">
      <c r="AO84" t="str">
        <f>IF($AF$38="","",$AF$38)</f>
        <v>Πορτογαλία</v>
      </c>
      <c r="AP84" t="str">
        <f>IF($AH$38="","",$AH$38)</f>
        <v>Σενεγάλη</v>
      </c>
    </row>
    <row r="85" spans="41:42" x14ac:dyDescent="0.25">
      <c r="AO85" t="str">
        <f>IF($AK$38="","",$AK$38)</f>
        <v>ΗΠΑ</v>
      </c>
      <c r="AP85" t="str">
        <f>IF($AM$38="","",$AM$38)</f>
        <v>Αίγυπτος</v>
      </c>
    </row>
    <row r="86" spans="41:42" x14ac:dyDescent="0.25">
      <c r="AO86" t="str">
        <f>IF($V$42="","",$V$42)</f>
        <v>Νότια Κορέα</v>
      </c>
      <c r="AP86" t="str">
        <f>IF($X$42="","",$X$42)</f>
        <v>Ολλανδία</v>
      </c>
    </row>
    <row r="87" spans="41:42" x14ac:dyDescent="0.25">
      <c r="AO87" t="str">
        <f>IF($AA$42="","",$AA$42)</f>
        <v>Γερμανία</v>
      </c>
      <c r="AP87" t="str">
        <f>IF($AC$42="","",$AC$42)</f>
        <v>Γαλλία</v>
      </c>
    </row>
    <row r="88" spans="41:42" x14ac:dyDescent="0.25">
      <c r="AO88" t="str">
        <f>IF($AF$42="","",$AF$42)</f>
        <v>Βραζιλία</v>
      </c>
      <c r="AP88" t="str">
        <f>IF($AH$42="","",$AH$42)</f>
        <v>Νορβηγία</v>
      </c>
    </row>
    <row r="89" spans="41:42" x14ac:dyDescent="0.25">
      <c r="AO89" t="str">
        <f>IF($AK$42="","",$AK$42)</f>
        <v>Μεξικό</v>
      </c>
      <c r="AP89" t="str">
        <f>IF($AM$42="","",$AM$42)</f>
        <v>Αγγλία</v>
      </c>
    </row>
    <row r="90" spans="41:42" x14ac:dyDescent="0.25">
      <c r="AO90" t="str">
        <f>IF($V$45="","",$V$45)</f>
        <v>Κολομβία</v>
      </c>
      <c r="AP90" t="str">
        <f>IF($X$45="","",$X$45)</f>
        <v>Ισπανία</v>
      </c>
    </row>
    <row r="91" spans="41:42" x14ac:dyDescent="0.25">
      <c r="AO91" t="str">
        <f>IF($AA$45="","",$AA$45)</f>
        <v>Τουρκία</v>
      </c>
      <c r="AP91" t="str">
        <f>IF($AC$45="","",$AC$45)</f>
        <v>Βέλγιο</v>
      </c>
    </row>
    <row r="92" spans="41:42" x14ac:dyDescent="0.25">
      <c r="AO92" t="str">
        <f>IF($AF$45="","",$AF$45)</f>
        <v>Αργεντινή</v>
      </c>
      <c r="AP92" t="str">
        <f>IF($AH$45="","",$AH$45)</f>
        <v>ΗΠΑ</v>
      </c>
    </row>
    <row r="93" spans="41:42" x14ac:dyDescent="0.25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25">
      <c r="AO94" t="str">
        <f>IF($V$49="","",$V$49)</f>
        <v>Ολλανδία</v>
      </c>
      <c r="AP94" t="str">
        <f>IF($X$49="","",$X$49)</f>
        <v>Βραζιλία</v>
      </c>
    </row>
    <row r="95" spans="41:42" x14ac:dyDescent="0.25">
      <c r="AO95" t="str">
        <f>IF($AA$49="","",$AA$49)</f>
        <v>Αγγλία</v>
      </c>
      <c r="AP95" t="str">
        <f>IF($AC$49="","",$AC$49)</f>
        <v>Γαλλία</v>
      </c>
    </row>
    <row r="96" spans="41:42" x14ac:dyDescent="0.25">
      <c r="AO96" t="str">
        <f>IF($AF$49="","",$AF$49)</f>
        <v>Βέλγιο</v>
      </c>
      <c r="AP96" t="str">
        <f>IF($AH$49="","",$AH$49)</f>
        <v>Ισπανία</v>
      </c>
    </row>
    <row r="97" spans="41:42" x14ac:dyDescent="0.2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5">
      <c r="AO98" t="str">
        <f>IF($V$53="","",$V$53)</f>
        <v>Βραζιλία</v>
      </c>
      <c r="AP98" t="str">
        <f>IF($X$53="","",$X$53)</f>
        <v>Γαλλία</v>
      </c>
    </row>
    <row r="99" spans="41:42" x14ac:dyDescent="0.25">
      <c r="AO99" t="str">
        <f>IF($AA$53="","",$AA$53)</f>
        <v>Ισπανία</v>
      </c>
      <c r="AP99" t="str">
        <f>IF($AC$53="","",$AC$53)</f>
        <v>Πορτογαλία</v>
      </c>
    </row>
    <row r="100" spans="41:42" x14ac:dyDescent="0.25">
      <c r="AO100" t="str">
        <f>IF($AA$57="","",$AA$57)</f>
        <v>Βραζιλία</v>
      </c>
      <c r="AP100" t="str">
        <f>IF($AC$57="","",$AC$57)</f>
        <v>Πορτογαλία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ACE2EA90-0E57-4A60-8723-C3CE0422AE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265625" defaultRowHeight="12.5" x14ac:dyDescent="0.2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3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3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3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3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3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3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3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3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3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3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3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3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3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3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3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3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3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3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3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3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3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3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3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3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3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3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3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3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3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3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3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3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3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3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3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3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3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3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3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3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3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3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3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3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3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3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3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3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3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3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3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3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3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3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3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3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3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3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3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3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3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3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3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3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3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3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3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3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3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3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3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3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3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265625" defaultRowHeight="12.5" x14ac:dyDescent="0.25"/>
  <cols>
    <col min="1" max="1" width="26" customWidth="1"/>
    <col min="2" max="2" width="90" customWidth="1"/>
  </cols>
  <sheetData>
    <row r="1" spans="1:2" ht="15" customHeight="1" x14ac:dyDescent="0.35">
      <c r="A1" s="12" t="s">
        <v>225</v>
      </c>
      <c r="B1" s="12" t="s">
        <v>226</v>
      </c>
    </row>
    <row r="2" spans="1:2" ht="15" customHeight="1" x14ac:dyDescent="0.35">
      <c r="A2" s="13" t="s">
        <v>227</v>
      </c>
      <c r="B2" s="13" t="s">
        <v>228</v>
      </c>
    </row>
    <row r="3" spans="1:2" ht="15" customHeight="1" x14ac:dyDescent="0.35">
      <c r="A3" s="13" t="s">
        <v>229</v>
      </c>
      <c r="B3" s="13" t="s">
        <v>230</v>
      </c>
    </row>
    <row r="4" spans="1:2" ht="15" customHeight="1" x14ac:dyDescent="0.35">
      <c r="A4" s="13" t="s">
        <v>231</v>
      </c>
      <c r="B4" s="13" t="s">
        <v>232</v>
      </c>
    </row>
    <row r="5" spans="1:2" ht="15" customHeight="1" x14ac:dyDescent="0.25">
      <c r="A5" t="s">
        <v>233</v>
      </c>
      <c r="B5" t="s">
        <v>234</v>
      </c>
    </row>
    <row r="6" spans="1:2" ht="15" customHeight="1" x14ac:dyDescent="0.25">
      <c r="A6" t="s">
        <v>235</v>
      </c>
      <c r="B6" t="s">
        <v>236</v>
      </c>
    </row>
    <row r="7" spans="1:2" x14ac:dyDescent="0.25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265625" defaultRowHeight="12.5" x14ac:dyDescent="0.25"/>
  <sheetData>
    <row r="1" spans="1:6" ht="15" customHeight="1" x14ac:dyDescent="0.25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5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6</v>
      </c>
      <c r="F2">
        <f>C2*1000000+(D2+100)*1000+E2*10+(4-0)</f>
        <v>7102064</v>
      </c>
    </row>
    <row r="3" spans="1:6" ht="15" customHeight="1" x14ac:dyDescent="0.25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1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1098023</v>
      </c>
    </row>
    <row r="4" spans="1:6" ht="15" customHeight="1" x14ac:dyDescent="0.25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5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4</v>
      </c>
      <c r="F4">
        <f>C4*1000000+(D4+100)*1000+E4*10+(4-2)</f>
        <v>5101042</v>
      </c>
    </row>
    <row r="5" spans="1:6" ht="15" customHeight="1" x14ac:dyDescent="0.25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2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2099031</v>
      </c>
    </row>
    <row r="6" spans="1:6" ht="15" customHeight="1" x14ac:dyDescent="0.25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1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-4</v>
      </c>
      <c r="E6">
        <f>SUM(IF('Fixtures by Matchday'!C5&lt;&gt;"",'Fixtures by Matchday'!C5,0),IF('Fixtures by Matchday'!S5&lt;&gt;"",'Fixtures by Matchday'!S5,0),IF('Fixtures by Matchday'!J6&lt;&gt;"",'Fixtures by Matchday'!J6,0))</f>
        <v>2</v>
      </c>
      <c r="F6">
        <f>C6*1000000+(D6+100)*1000+E6*10+(4-0)</f>
        <v>1096024</v>
      </c>
    </row>
    <row r="7" spans="1:6" ht="15" customHeight="1" x14ac:dyDescent="0.25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5</v>
      </c>
      <c r="E7">
        <f>SUM(IF('Fixtures by Matchday'!J5&lt;&gt;"",'Fixtures by Matchday'!J5,0),IF('Fixtures by Matchday'!Q5&lt;&gt;"",'Fixtures by Matchday'!Q5,0),IF('Fixtures by Matchday'!E6&lt;&gt;"",'Fixtures by Matchday'!E6,0))</f>
        <v>7</v>
      </c>
      <c r="F7">
        <f>C7*1000000+(D7+100)*1000+E7*10+(4-1)</f>
        <v>9105073</v>
      </c>
    </row>
    <row r="8" spans="1:6" ht="15" customHeight="1" x14ac:dyDescent="0.25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4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0</v>
      </c>
      <c r="E8">
        <f>SUM(IF('Fixtures by Matchday'!C6&lt;&gt;"",'Fixtures by Matchday'!C6,0),IF('Fixtures by Matchday'!L6&lt;&gt;"",'Fixtures by Matchday'!L6,0),IF('Fixtures by Matchday'!S6&lt;&gt;"",'Fixtures by Matchday'!S6,0))</f>
        <v>4</v>
      </c>
      <c r="F8">
        <f>C8*1000000+(D8+100)*1000+E8*10+(4-2)</f>
        <v>4100042</v>
      </c>
    </row>
    <row r="9" spans="1:6" ht="15" customHeight="1" x14ac:dyDescent="0.25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2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-1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2099031</v>
      </c>
    </row>
    <row r="10" spans="1:6" ht="15" customHeight="1" x14ac:dyDescent="0.2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9</v>
      </c>
      <c r="E10">
        <f>SUM(IF('Fixtures by Matchday'!C7&lt;&gt;"",'Fixtures by Matchday'!C7,0),IF('Fixtures by Matchday'!S7&lt;&gt;"",'Fixtures by Matchday'!S7,0),IF('Fixtures by Matchday'!J8&lt;&gt;"",'Fixtures by Matchday'!J8,0))</f>
        <v>11</v>
      </c>
      <c r="F10">
        <f>C10*1000000+(D10+100)*1000+E10*10+(4-0)</f>
        <v>9109114</v>
      </c>
    </row>
    <row r="11" spans="1:6" ht="15" customHeight="1" x14ac:dyDescent="0.25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2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4102053</v>
      </c>
    </row>
    <row r="12" spans="1:6" ht="15" customHeight="1" x14ac:dyDescent="0.25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-11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89002</v>
      </c>
    </row>
    <row r="13" spans="1:6" ht="15" customHeight="1" x14ac:dyDescent="0.25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4100041</v>
      </c>
    </row>
    <row r="14" spans="1:6" ht="15" customHeight="1" x14ac:dyDescent="0.25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4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3</v>
      </c>
      <c r="E14">
        <f>SUM(IF('Fixtures by Matchday'!C9&lt;&gt;"",'Fixtures by Matchday'!C9,0),IF('Fixtures by Matchday'!S9&lt;&gt;"",'Fixtures by Matchday'!S9,0),IF('Fixtures by Matchday'!J10&lt;&gt;"",'Fixtures by Matchday'!J10,0))</f>
        <v>6</v>
      </c>
      <c r="F14">
        <f>C14*1000000+(D14+100)*1000+E14*10+(4-0)</f>
        <v>4103064</v>
      </c>
    </row>
    <row r="15" spans="1:6" ht="15" customHeight="1" x14ac:dyDescent="0.25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4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0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4100033</v>
      </c>
    </row>
    <row r="16" spans="1:6" ht="15" customHeight="1" x14ac:dyDescent="0.25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-7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93012</v>
      </c>
    </row>
    <row r="17" spans="1:6" ht="15" customHeight="1" x14ac:dyDescent="0.25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9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4</v>
      </c>
      <c r="E17">
        <f>SUM(IF('Fixtures by Matchday'!J9&lt;&gt;"",'Fixtures by Matchday'!J9,0),IF('Fixtures by Matchday'!Q9&lt;&gt;"",'Fixtures by Matchday'!Q9,0),IF('Fixtures by Matchday'!E10&lt;&gt;"",'Fixtures by Matchday'!E10,0))</f>
        <v>6</v>
      </c>
      <c r="F17">
        <f>C17*1000000+(D17+100)*1000+E17*10+(4-3)</f>
        <v>9104061</v>
      </c>
    </row>
    <row r="18" spans="1:6" ht="15" customHeight="1" x14ac:dyDescent="0.2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7</v>
      </c>
      <c r="E18">
        <f>SUM(IF('Fixtures by Matchday'!C11&lt;&gt;"",'Fixtures by Matchday'!C11,0),IF('Fixtures by Matchday'!J11&lt;&gt;"",'Fixtures by Matchday'!J11,0),IF('Fixtures by Matchday'!S11&lt;&gt;"",'Fixtures by Matchday'!S11,0))</f>
        <v>8</v>
      </c>
      <c r="F18">
        <f>C18*1000000+(D18+100)*1000+E18*10+(4-0)</f>
        <v>9107084</v>
      </c>
    </row>
    <row r="19" spans="1:6" ht="15" customHeight="1" x14ac:dyDescent="0.25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-9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91003</v>
      </c>
    </row>
    <row r="20" spans="1:6" ht="15" customHeight="1" x14ac:dyDescent="0.25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4099042</v>
      </c>
    </row>
    <row r="21" spans="1:6" ht="15" customHeight="1" x14ac:dyDescent="0.2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3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4103051</v>
      </c>
    </row>
    <row r="22" spans="1:6" ht="15" customHeight="1" x14ac:dyDescent="0.25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6</v>
      </c>
      <c r="E22">
        <f>SUM(IF('Fixtures by Matchday'!C13&lt;&gt;"",'Fixtures by Matchday'!C13,0),IF('Fixtures by Matchday'!J13&lt;&gt;"",'Fixtures by Matchday'!J13,0),IF('Fixtures by Matchday'!S14&lt;&gt;"",'Fixtures by Matchday'!S14,0))</f>
        <v>9</v>
      </c>
      <c r="F22">
        <f>C22*1000000+(D22+100)*1000+E22*10+(4-0)</f>
        <v>9106094</v>
      </c>
    </row>
    <row r="23" spans="1:6" ht="15" customHeight="1" x14ac:dyDescent="0.25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6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</v>
      </c>
      <c r="E23">
        <f>SUM(IF('Fixtures by Matchday'!E13&lt;&gt;"",'Fixtures by Matchday'!E13,0),IF('Fixtures by Matchday'!Q13&lt;&gt;"",'Fixtures by Matchday'!Q13,0),IF('Fixtures by Matchday'!L14&lt;&gt;"",'Fixtures by Matchday'!L14,0))</f>
        <v>6</v>
      </c>
      <c r="F23">
        <f>C23*1000000+(D23+100)*1000+E23*10+(4-1)</f>
        <v>6101063</v>
      </c>
    </row>
    <row r="24" spans="1:6" ht="15" customHeight="1" x14ac:dyDescent="0.25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-4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1096022</v>
      </c>
    </row>
    <row r="25" spans="1:6" ht="15" customHeight="1" x14ac:dyDescent="0.25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1097031</v>
      </c>
    </row>
    <row r="26" spans="1:6" ht="15" customHeight="1" x14ac:dyDescent="0.25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6</v>
      </c>
      <c r="E26">
        <f>SUM(IF('Fixtures by Matchday'!C15&lt;&gt;"",'Fixtures by Matchday'!C15,0),IF('Fixtures by Matchday'!J15&lt;&gt;"",'Fixtures by Matchday'!J15,0),IF('Fixtures by Matchday'!S16&lt;&gt;"",'Fixtures by Matchday'!S16,0))</f>
        <v>8</v>
      </c>
      <c r="F26">
        <f>C26*1000000+(D26+100)*1000+E26*10+(4-0)</f>
        <v>9106084</v>
      </c>
    </row>
    <row r="27" spans="1:6" ht="15" customHeight="1" x14ac:dyDescent="0.25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4</v>
      </c>
      <c r="F27">
        <f>C27*1000000+(D27+100)*1000+E27*10+(4-1)</f>
        <v>4101043</v>
      </c>
    </row>
    <row r="28" spans="1:6" ht="15" customHeight="1" x14ac:dyDescent="0.25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0</v>
      </c>
      <c r="E28">
        <f>SUM(IF('Fixtures by Matchday'!L15&lt;&gt;"",'Fixtures by Matchday'!L15,0),IF('Fixtures by Matchday'!S15&lt;&gt;"",'Fixtures by Matchday'!S15,0),IF('Fixtures by Matchday'!C16&lt;&gt;"",'Fixtures by Matchday'!C16,0))</f>
        <v>4</v>
      </c>
      <c r="F28">
        <f>C28*1000000+(D28+100)*1000+E28*10+(4-2)</f>
        <v>4100042</v>
      </c>
    </row>
    <row r="29" spans="1:6" ht="15" customHeight="1" x14ac:dyDescent="0.25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-7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93001</v>
      </c>
    </row>
    <row r="30" spans="1:6" ht="15" customHeight="1" x14ac:dyDescent="0.25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8</v>
      </c>
      <c r="E30">
        <f>SUM(IF('Fixtures by Matchday'!C17&lt;&gt;"",'Fixtures by Matchday'!C17,0),IF('Fixtures by Matchday'!J17&lt;&gt;"",'Fixtures by Matchday'!J17,0),IF('Fixtures by Matchday'!S18&lt;&gt;"",'Fixtures by Matchday'!S18,0))</f>
        <v>10</v>
      </c>
      <c r="F30">
        <f>C30*1000000+(D30+100)*1000+E30*10+(4-0)</f>
        <v>7108104</v>
      </c>
    </row>
    <row r="31" spans="1:6" ht="15" customHeight="1" x14ac:dyDescent="0.25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-12</v>
      </c>
      <c r="E31">
        <f>SUM(IF('Fixtures by Matchday'!E17&lt;&gt;"",'Fixtures by Matchday'!E17,0),IF('Fixtures by Matchday'!Q17&lt;&gt;"",'Fixtures by Matchday'!Q17,0),IF('Fixtures by Matchday'!L18&lt;&gt;"",'Fixtures by Matchday'!L18,0))</f>
        <v>0</v>
      </c>
      <c r="F31">
        <f>C31*1000000+(D31+100)*1000+E31*10+(4-1)</f>
        <v>88003</v>
      </c>
    </row>
    <row r="32" spans="1:6" ht="15" customHeight="1" x14ac:dyDescent="0.25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3097042</v>
      </c>
    </row>
    <row r="33" spans="1:6" ht="15" customHeight="1" x14ac:dyDescent="0.25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7</v>
      </c>
      <c r="E33">
        <f>SUM(IF('Fixtures by Matchday'!E18&lt;&gt;"",'Fixtures by Matchday'!E18,0),IF('Fixtures by Matchday'!J18&lt;&gt;"",'Fixtures by Matchday'!J18,0),IF('Fixtures by Matchday'!Q18&lt;&gt;"",'Fixtures by Matchday'!Q18,0))</f>
        <v>9</v>
      </c>
      <c r="F33">
        <f>C33*1000000+(D33+100)*1000+E33*10+(4-3)</f>
        <v>7107091</v>
      </c>
    </row>
    <row r="34" spans="1:6" ht="15" customHeight="1" x14ac:dyDescent="0.25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8</v>
      </c>
      <c r="E34">
        <f>SUM(IF('Fixtures by Matchday'!C19&lt;&gt;"",'Fixtures by Matchday'!C19,0),IF('Fixtures by Matchday'!J19&lt;&gt;"",'Fixtures by Matchday'!J19,0),IF('Fixtures by Matchday'!S19&lt;&gt;"",'Fixtures by Matchday'!S19,0))</f>
        <v>9</v>
      </c>
      <c r="F34">
        <f>C34*1000000+(D34+100)*1000+E34*10+(4-0)</f>
        <v>9108094</v>
      </c>
    </row>
    <row r="35" spans="1:6" ht="15" customHeight="1" x14ac:dyDescent="0.25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-1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4099023</v>
      </c>
    </row>
    <row r="36" spans="1:6" ht="15" customHeight="1" x14ac:dyDescent="0.25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-1</v>
      </c>
      <c r="E36">
        <f>SUM(IF('Fixtures by Matchday'!Q19&lt;&gt;"",'Fixtures by Matchday'!Q19,0),IF('Fixtures by Matchday'!E20&lt;&gt;"",'Fixtures by Matchday'!E20,0),IF('Fixtures by Matchday'!J20&lt;&gt;"",'Fixtures by Matchday'!J20,0))</f>
        <v>4</v>
      </c>
      <c r="F36">
        <f>C36*1000000+(D36+100)*1000+E36*10+(4-2)</f>
        <v>4099042</v>
      </c>
    </row>
    <row r="37" spans="1:6" ht="15" customHeight="1" x14ac:dyDescent="0.25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94011</v>
      </c>
    </row>
    <row r="38" spans="1:6" ht="15" customHeight="1" x14ac:dyDescent="0.25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9106074</v>
      </c>
    </row>
    <row r="39" spans="1:6" ht="15" customHeight="1" x14ac:dyDescent="0.25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3098023</v>
      </c>
    </row>
    <row r="40" spans="1:6" ht="15" customHeight="1" x14ac:dyDescent="0.25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3</v>
      </c>
      <c r="E40">
        <f>SUM(IF('Fixtures by Matchday'!L21&lt;&gt;"",'Fixtures by Matchday'!L21,0),IF('Fixtures by Matchday'!S21&lt;&gt;"",'Fixtures by Matchday'!S21,0),IF('Fixtures by Matchday'!C22&lt;&gt;"",'Fixtures by Matchday'!C22,0))</f>
        <v>5</v>
      </c>
      <c r="F40">
        <f>C40*1000000+(D40+100)*1000+E40*10+(4-2)</f>
        <v>6103052</v>
      </c>
    </row>
    <row r="41" spans="1:6" ht="15" customHeight="1" x14ac:dyDescent="0.25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-7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93011</v>
      </c>
    </row>
    <row r="42" spans="1:6" ht="15" customHeight="1" x14ac:dyDescent="0.25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7</v>
      </c>
      <c r="E42">
        <f>SUM(IF('Fixtures by Matchday'!C23&lt;&gt;"",'Fixtures by Matchday'!C23,0),IF('Fixtures by Matchday'!J23&lt;&gt;"",'Fixtures by Matchday'!J23,0),IF('Fixtures by Matchday'!S23&lt;&gt;"",'Fixtures by Matchday'!S23,0))</f>
        <v>8</v>
      </c>
      <c r="F42">
        <f>C42*1000000+(D42+100)*1000+E42*10+(4-0)</f>
        <v>7107084</v>
      </c>
    </row>
    <row r="43" spans="1:6" ht="15" customHeight="1" x14ac:dyDescent="0.25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-7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1093013</v>
      </c>
    </row>
    <row r="44" spans="1:6" ht="15" customHeight="1" x14ac:dyDescent="0.25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-6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1094022</v>
      </c>
    </row>
    <row r="45" spans="1:6" ht="15" customHeight="1" x14ac:dyDescent="0.25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6</v>
      </c>
      <c r="E45">
        <f>SUM(IF('Fixtures by Matchday'!Q23&lt;&gt;"",'Fixtures by Matchday'!Q23,0),IF('Fixtures by Matchday'!E24&lt;&gt;"",'Fixtures by Matchday'!E24,0),IF('Fixtures by Matchday'!J24&lt;&gt;"",'Fixtures by Matchday'!J24,0))</f>
        <v>8</v>
      </c>
      <c r="F45">
        <f>C45*1000000+(D45+100)*1000+E45*10+(4-3)</f>
        <v>7106081</v>
      </c>
    </row>
    <row r="46" spans="1:6" ht="15" customHeight="1" x14ac:dyDescent="0.25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9106084</v>
      </c>
    </row>
    <row r="47" spans="1:6" ht="15" customHeight="1" x14ac:dyDescent="0.25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0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6100033</v>
      </c>
    </row>
    <row r="48" spans="1:6" ht="15" customHeight="1" x14ac:dyDescent="0.2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1097022</v>
      </c>
    </row>
    <row r="49" spans="1:6" ht="15" customHeight="1" x14ac:dyDescent="0.2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-3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1097011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265625" defaultRowHeight="12.5" x14ac:dyDescent="0.25"/>
  <cols>
    <col min="1" max="23" width="14" customWidth="1"/>
  </cols>
  <sheetData>
    <row r="1" spans="1:23" ht="15" customHeight="1" x14ac:dyDescent="0.3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5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2099031.0120000001</v>
      </c>
      <c r="F2">
        <f t="shared" ref="F2:F13" si="0">1+COUNTIF($E$2:$E$13,"&gt;"&amp;E2)</f>
        <v>8</v>
      </c>
    </row>
    <row r="3" spans="1:23" ht="15" customHeight="1" x14ac:dyDescent="0.25">
      <c r="A3" t="s">
        <v>22</v>
      </c>
      <c r="B3" t="str">
        <f>'Fixtures by Matchday'!$AB$4</f>
        <v>Ελβετία</v>
      </c>
      <c r="C3" t="str">
        <f>'Fixtures by Matchday'!$AB$5</f>
        <v>Κατάρ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2099031.0109999999</v>
      </c>
      <c r="F3">
        <f t="shared" si="0"/>
        <v>9</v>
      </c>
    </row>
    <row r="4" spans="1:23" ht="15" customHeight="1" x14ac:dyDescent="0.2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4100041.01</v>
      </c>
      <c r="F4">
        <f t="shared" si="0"/>
        <v>2</v>
      </c>
    </row>
    <row r="5" spans="1:23" ht="15" customHeight="1" x14ac:dyDescent="0.25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IFERROR(INDEX(StandingsCalc!$F$2:$F$49,MATCH(D5,StandingsCalc!$B$2:$B$49,0))+(13-4)/1000,-999999)</f>
        <v>4100033.0090000001</v>
      </c>
      <c r="F5">
        <f t="shared" si="0"/>
        <v>3</v>
      </c>
    </row>
    <row r="6" spans="1:23" ht="15" customHeight="1" x14ac:dyDescent="0.25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4099042.0079999999</v>
      </c>
      <c r="F6">
        <f t="shared" si="0"/>
        <v>4</v>
      </c>
    </row>
    <row r="7" spans="1:23" ht="15" customHeight="1" x14ac:dyDescent="0.25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Τυνησία</v>
      </c>
      <c r="E7">
        <f>IFERROR(INDEX(StandingsCalc!$F$2:$F$49,MATCH(D7,StandingsCalc!$B$2:$B$49,0))+(13-6)/1000,-999999)</f>
        <v>1097031.007</v>
      </c>
      <c r="F7">
        <f t="shared" si="0"/>
        <v>10</v>
      </c>
    </row>
    <row r="8" spans="1:23" ht="15" customHeight="1" x14ac:dyDescent="0.2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4100042.0060000001</v>
      </c>
      <c r="F8">
        <f t="shared" si="0"/>
        <v>1</v>
      </c>
    </row>
    <row r="9" spans="1:23" ht="15" customHeight="1" x14ac:dyDescent="0.2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3097042.0049999999</v>
      </c>
      <c r="F9">
        <f t="shared" si="0"/>
        <v>7</v>
      </c>
    </row>
    <row r="10" spans="1:23" ht="15" customHeight="1" x14ac:dyDescent="0.25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4099023.0040000002</v>
      </c>
      <c r="F10">
        <f t="shared" si="0"/>
        <v>5</v>
      </c>
    </row>
    <row r="11" spans="1:23" ht="15" customHeight="1" x14ac:dyDescent="0.2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3098023.003</v>
      </c>
      <c r="F11">
        <f t="shared" si="0"/>
        <v>6</v>
      </c>
    </row>
    <row r="12" spans="1:23" ht="15" customHeight="1" x14ac:dyDescent="0.2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1094022.0020000001</v>
      </c>
      <c r="F12">
        <f t="shared" si="0"/>
        <v>12</v>
      </c>
    </row>
    <row r="13" spans="1:23" ht="15" customHeight="1" x14ac:dyDescent="0.2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1097022.0009999999</v>
      </c>
      <c r="F13">
        <f t="shared" si="0"/>
        <v>11</v>
      </c>
    </row>
    <row r="18" spans="1:23" ht="15" customHeight="1" x14ac:dyDescent="0.25">
      <c r="K18" t="s">
        <v>249</v>
      </c>
    </row>
    <row r="19" spans="1:23" ht="15" customHeight="1" x14ac:dyDescent="0.25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C D E G H I J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92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98</v>
      </c>
      <c r="U20">
        <f>IFERROR(IF(INDEX($F$2:$F$13,MATCH(P20,$A$2:$A$13,0))&lt;=8,100-INDEX($F$2:$F$13,MATCH(P20,$A$2:$A$13,0)),-999),-999)</f>
        <v>97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Τσεχία</v>
      </c>
    </row>
    <row r="21" spans="1:23" ht="15" customHeight="1" x14ac:dyDescent="0.25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98</v>
      </c>
      <c r="S21">
        <f>IFERROR(IF(AND(INDEX($F$2:$F$13,MATCH(N21,$A$2:$A$13,0))&lt;=8,COUNTIF($L$20:L20,N21)=0),100-INDEX($F$2:$F$13,MATCH(N21,$A$2:$A$13,0)),-999),-999)</f>
        <v>97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99</v>
      </c>
      <c r="V21">
        <f>IFERROR(IF(AND(INDEX($F$2:$F$13,MATCH(Q21,$A$2:$A$13,0))&lt;=8,COUNTIF($L$20:L20,Q21)=0),100-INDEX($F$2:$F$13,MATCH(Q21,$A$2:$A$13,0)),-999),-999)</f>
        <v>93</v>
      </c>
      <c r="W21" t="str">
        <f t="shared" si="1"/>
        <v>Παραγουάη</v>
      </c>
    </row>
    <row r="22" spans="1:23" ht="15" customHeight="1" x14ac:dyDescent="0.25">
      <c r="K22">
        <v>79</v>
      </c>
      <c r="L22" t="str">
        <f>IFERROR(INDEX(ThirdMap!$B$2:$I$495,MATCH($J$20,ThirdMap!$A$2:$A$495,0),MATCH(K22,ThirdMap!$B$1:$I$1,0)),"")</f>
        <v>C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98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93</v>
      </c>
      <c r="V22">
        <f>IFERROR(IF(AND(INDEX($F$2:$F$13,MATCH(Q22,$A$2:$A$13,0))&lt;=8,COUNTIF($L$20:L21,Q22)=0),100-INDEX($F$2:$F$13,MATCH(Q22,$A$2:$A$13,0)),-999),-999)</f>
        <v>95</v>
      </c>
      <c r="W22" t="str">
        <f t="shared" si="1"/>
        <v>Σκωτία</v>
      </c>
    </row>
    <row r="23" spans="1:23" ht="15" customHeight="1" x14ac:dyDescent="0.25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96</v>
      </c>
      <c r="S23">
        <f>IFERROR(IF(AND(INDEX($F$2:$F$13,MATCH(N23,$A$2:$A$13,0))&lt;=8,COUNTIF($L$20:L22,N23)=0),100-INDEX($F$2:$F$13,MATCH(N23,$A$2:$A$13,0)),-999),-999)</f>
        <v>93</v>
      </c>
      <c r="T23">
        <f>IFERROR(IF(AND(INDEX($F$2:$F$13,MATCH(O23,$A$2:$A$13,0))&lt;=8,COUNTIF($L$20:L22,O23)=0),100-INDEX($F$2:$F$13,MATCH(O23,$A$2:$A$13,0)),-999),-999)</f>
        <v>95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Σαουδική Αραβία</v>
      </c>
    </row>
    <row r="24" spans="1:23" ht="15" customHeight="1" x14ac:dyDescent="0.25">
      <c r="K24">
        <v>81</v>
      </c>
      <c r="L24" t="str">
        <f>IFERROR(INDEX(ThirdMap!$B$2:$I$495,MATCH($J$20,ThirdMap!$A$2:$A$495,0),MATCH(K24,ThirdMap!$B$1:$I$1,0)),"")</f>
        <v>E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96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95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Ακτή Ελεφαντοστού</v>
      </c>
    </row>
    <row r="25" spans="1:23" ht="15" customHeight="1" x14ac:dyDescent="0.25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95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Αλγερία</v>
      </c>
    </row>
    <row r="26" spans="1:23" ht="15" customHeight="1" x14ac:dyDescent="0.25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99</v>
      </c>
      <c r="U26">
        <f>IFERROR(IF(AND(INDEX($F$2:$F$13,MATCH(P26,$A$2:$A$13,0))&lt;=8,COUNTIF($L$20:L25,P26)=0),100-INDEX($F$2:$F$13,MATCH(P26,$A$2:$A$13,0)),-999),-999)</f>
        <v>95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25">
      <c r="K27">
        <v>87</v>
      </c>
      <c r="L27" t="str">
        <f>IFERROR(INDEX(ThirdMap!$B$2:$I$495,MATCH($J$20,ThirdMap!$A$2:$A$495,0),MATCH(K27,ThirdMap!$B$1:$I$1,0)),"")</f>
        <v>I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95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Σενεγάλη</v>
      </c>
    </row>
    <row r="31" spans="1:23" ht="15" customHeight="1" x14ac:dyDescent="0.25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5">
      <c r="A32">
        <v>73</v>
      </c>
      <c r="B32" t="s">
        <v>268</v>
      </c>
      <c r="C32" t="str">
        <f>INDEX($C$2:$C$13,MATCH("A",$A$2:$A$13,0))</f>
        <v>Νότια Κορέα</v>
      </c>
      <c r="D32" t="str">
        <f>INDEX($C$2:$C$13,MATCH("B",$A$2:$A$13,0))</f>
        <v>Κατάρ</v>
      </c>
      <c r="E32" t="str">
        <f>'Fixtures by Matchday'!$Y29</f>
        <v>Νότια Κορέα</v>
      </c>
    </row>
    <row r="33" spans="1:5" ht="15" customHeight="1" x14ac:dyDescent="0.25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 x14ac:dyDescent="0.25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25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 x14ac:dyDescent="0.25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25">
      <c r="A37">
        <v>78</v>
      </c>
      <c r="B37" t="s">
        <v>268</v>
      </c>
      <c r="C37" t="str">
        <f>INDEX($C$2:$C$13,MATCH("E",$A$2:$A$13,0))</f>
        <v>Εκουαδόρ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25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Σκωτία</v>
      </c>
      <c r="E38" t="str">
        <f>'Fixtures by Matchday'!$AI32</f>
        <v>Μεξικό</v>
      </c>
    </row>
    <row r="39" spans="1:5" ht="15" customHeight="1" x14ac:dyDescent="0.25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Σαουδική Αραβία</v>
      </c>
      <c r="E39" t="str">
        <f>'Fixtures by Matchday'!$AN32</f>
        <v>Αγγλία</v>
      </c>
    </row>
    <row r="40" spans="1:5" ht="15" customHeight="1" x14ac:dyDescent="0.25">
      <c r="A40">
        <v>81</v>
      </c>
      <c r="B40" t="s">
        <v>268</v>
      </c>
      <c r="C40" t="str">
        <f>INDEX($B$2:$B$13,MATCH("D",$A$2:$A$13,0))</f>
        <v>Τουρκία</v>
      </c>
      <c r="D40" t="str">
        <f>IFERROR(INDEX($D$2:$D$13,MATCH($L$24,$A$2:$A$13,0),1),"")</f>
        <v>Ακτή Ελεφαντοστού</v>
      </c>
      <c r="E40" t="str">
        <f>'Fixtures by Matchday'!$Y35</f>
        <v>Τουρκία</v>
      </c>
    </row>
    <row r="41" spans="1:5" ht="15" customHeight="1" x14ac:dyDescent="0.25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Αλγερία</v>
      </c>
      <c r="E41" t="str">
        <f>'Fixtures by Matchday'!$AD35</f>
        <v>Βέλγιο</v>
      </c>
    </row>
    <row r="42" spans="1:5" ht="15" customHeight="1" x14ac:dyDescent="0.25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25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5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Ιράν</v>
      </c>
      <c r="E44" t="str">
        <f>'Fixtures by Matchday'!$Y38</f>
        <v>Ελβετία</v>
      </c>
    </row>
    <row r="45" spans="1:5" ht="15" customHeight="1" x14ac:dyDescent="0.25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5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Σενεγάλη</v>
      </c>
      <c r="E46" t="str">
        <f>'Fixtures by Matchday'!$AI38</f>
        <v>Πορτογαλία</v>
      </c>
    </row>
    <row r="47" spans="1:5" ht="15" customHeight="1" x14ac:dyDescent="0.25">
      <c r="A47">
        <v>88</v>
      </c>
      <c r="B47" t="s">
        <v>268</v>
      </c>
      <c r="C47" t="str">
        <f>INDEX($C$2:$C$13,MATCH("D",$A$2:$A$13,0))</f>
        <v>ΗΠΑ</v>
      </c>
      <c r="D47" t="str">
        <f>INDEX($C$2:$C$13,MATCH("G",$A$2:$A$13,0))</f>
        <v>Αίγυπτος</v>
      </c>
      <c r="E47" t="str">
        <f>'Fixtures by Matchday'!$AN38</f>
        <v>ΗΠΑ</v>
      </c>
    </row>
    <row r="48" spans="1:5" ht="15" customHeight="1" x14ac:dyDescent="0.25">
      <c r="A48">
        <v>89</v>
      </c>
      <c r="B48" t="s">
        <v>269</v>
      </c>
      <c r="C48" t="str">
        <f>IF(E32="","",E32)</f>
        <v>Νότια Κορέα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5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5">
      <c r="A50">
        <v>91</v>
      </c>
      <c r="B50" t="s">
        <v>269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 x14ac:dyDescent="0.25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5">
      <c r="A52">
        <v>93</v>
      </c>
      <c r="B52" t="s">
        <v>269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5">
      <c r="A53">
        <v>94</v>
      </c>
      <c r="B53" t="s">
        <v>269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5">
      <c r="A54">
        <v>95</v>
      </c>
      <c r="B54" t="s">
        <v>269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25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5">
      <c r="A56">
        <v>97</v>
      </c>
      <c r="B56" t="s">
        <v>270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5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5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5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5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Βραζιλία</v>
      </c>
    </row>
    <row r="61" spans="1:5" ht="15" customHeight="1" x14ac:dyDescent="0.25">
      <c r="A61">
        <v>102</v>
      </c>
      <c r="B61" t="s">
        <v>271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Πορτογαλία</v>
      </c>
    </row>
    <row r="62" spans="1:5" ht="15" customHeight="1" x14ac:dyDescent="0.25">
      <c r="A62">
        <v>104</v>
      </c>
      <c r="B62" t="s">
        <v>272</v>
      </c>
      <c r="C62" t="str">
        <f>IF(E60="","",E60)</f>
        <v>Βραζιλία</v>
      </c>
      <c r="D62" t="str">
        <f>IF(E61="","",E61)</f>
        <v>Πορτογαλία</v>
      </c>
      <c r="E62" t="str">
        <f>'Fixtures by Matchday'!$AD57</f>
        <v>Βραζιλία</v>
      </c>
    </row>
    <row r="70" spans="1:2" x14ac:dyDescent="0.25">
      <c r="A70" t="str">
        <f>'Fixtures by Matchday'!$V29</f>
        <v>Νότια Κορέα</v>
      </c>
      <c r="B70" t="str">
        <f>'Fixtures by Matchday'!$X29</f>
        <v>Κατάρ</v>
      </c>
    </row>
    <row r="71" spans="1:2" x14ac:dyDescent="0.25">
      <c r="A71" t="str">
        <f>'Fixtures by Matchday'!$AA29</f>
        <v>Γερμανία</v>
      </c>
      <c r="B71" t="str">
        <f>'Fixtures by Matchday'!$AC29</f>
        <v>Τσεχία</v>
      </c>
    </row>
    <row r="72" spans="1:2" x14ac:dyDescent="0.2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5">
      <c r="A73" t="str">
        <f>'Fixtures by Matchday'!$AK29</f>
        <v>Βραζιλία</v>
      </c>
      <c r="B73" t="str">
        <f>'Fixtures by Matchday'!$AM29</f>
        <v>Ιαπωνία</v>
      </c>
    </row>
    <row r="74" spans="1:2" x14ac:dyDescent="0.25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25">
      <c r="A75" t="str">
        <f>'Fixtures by Matchday'!$AA32</f>
        <v>Εκουαδόρ</v>
      </c>
      <c r="B75" t="str">
        <f>'Fixtures by Matchday'!$AC32</f>
        <v>Νορβηγία</v>
      </c>
    </row>
    <row r="76" spans="1:2" x14ac:dyDescent="0.25">
      <c r="A76" t="str">
        <f>'Fixtures by Matchday'!$AF32</f>
        <v>Μεξικό</v>
      </c>
      <c r="B76" t="str">
        <f>'Fixtures by Matchday'!$AH32</f>
        <v>Σκωτία</v>
      </c>
    </row>
    <row r="77" spans="1:2" x14ac:dyDescent="0.25">
      <c r="A77" t="str">
        <f>'Fixtures by Matchday'!$AK32</f>
        <v>Αγγλία</v>
      </c>
      <c r="B77" t="str">
        <f>'Fixtures by Matchday'!$AM32</f>
        <v>Σαουδική Αραβία</v>
      </c>
    </row>
    <row r="78" spans="1:2" x14ac:dyDescent="0.25">
      <c r="A78" t="str">
        <f>'Fixtures by Matchday'!$V35</f>
        <v>Τουρκία</v>
      </c>
      <c r="B78" t="str">
        <f>'Fixtures by Matchday'!$X35</f>
        <v>Ακτή Ελεφαντοστού</v>
      </c>
    </row>
    <row r="79" spans="1:2" x14ac:dyDescent="0.25">
      <c r="A79" t="str">
        <f>'Fixtures by Matchday'!$AA35</f>
        <v>Βέλγιο</v>
      </c>
      <c r="B79" t="str">
        <f>'Fixtures by Matchday'!$AC35</f>
        <v>Αλγερία</v>
      </c>
    </row>
    <row r="80" spans="1:2" x14ac:dyDescent="0.2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5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5">
      <c r="A82" t="str">
        <f>'Fixtures by Matchday'!$V38</f>
        <v>Ελβετία</v>
      </c>
      <c r="B82" t="str">
        <f>'Fixtures by Matchday'!$X38</f>
        <v>Ιράν</v>
      </c>
    </row>
    <row r="83" spans="1:2" x14ac:dyDescent="0.2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5">
      <c r="A84" t="str">
        <f>'Fixtures by Matchday'!$AF38</f>
        <v>Πορτογαλία</v>
      </c>
      <c r="B84" t="str">
        <f>'Fixtures by Matchday'!$AH38</f>
        <v>Σενεγάλη</v>
      </c>
    </row>
    <row r="85" spans="1:2" x14ac:dyDescent="0.25">
      <c r="A85" t="str">
        <f>'Fixtures by Matchday'!$AK38</f>
        <v>ΗΠΑ</v>
      </c>
      <c r="B85" t="str">
        <f>'Fixtures by Matchday'!$AM38</f>
        <v>Αίγυπτος</v>
      </c>
    </row>
    <row r="86" spans="1:2" x14ac:dyDescent="0.25">
      <c r="A86" t="str">
        <f>'Fixtures by Matchday'!$V42</f>
        <v>Νότια Κορέα</v>
      </c>
      <c r="B86" t="str">
        <f>'Fixtures by Matchday'!$X42</f>
        <v>Ολλανδία</v>
      </c>
    </row>
    <row r="87" spans="1:2" x14ac:dyDescent="0.2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5">
      <c r="A88" t="str">
        <f>'Fixtures by Matchday'!$AF42</f>
        <v>Βραζιλία</v>
      </c>
      <c r="B88" t="str">
        <f>'Fixtures by Matchday'!$AH42</f>
        <v>Νορβηγία</v>
      </c>
    </row>
    <row r="89" spans="1:2" x14ac:dyDescent="0.2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5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5">
      <c r="A91" t="str">
        <f>'Fixtures by Matchday'!$AA45</f>
        <v>Τουρκία</v>
      </c>
      <c r="B91" t="str">
        <f>'Fixtures by Matchday'!$AC45</f>
        <v>Βέλγιο</v>
      </c>
    </row>
    <row r="92" spans="1:2" x14ac:dyDescent="0.25">
      <c r="A92" t="str">
        <f>'Fixtures by Matchday'!$AF45</f>
        <v>Αργεντινή</v>
      </c>
      <c r="B92" t="str">
        <f>'Fixtures by Matchday'!$AH45</f>
        <v>ΗΠΑ</v>
      </c>
    </row>
    <row r="93" spans="1:2" x14ac:dyDescent="0.25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25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2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5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2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5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25">
      <c r="A99" t="str">
        <f>'Fixtures by Matchday'!$AA53</f>
        <v>Ισπανία</v>
      </c>
      <c r="B99" t="str">
        <f>'Fixtures by Matchday'!$AC53</f>
        <v>Πορτογαλία</v>
      </c>
    </row>
    <row r="100" spans="1:2" x14ac:dyDescent="0.25">
      <c r="A100" t="str">
        <f>'Fixtures by Matchday'!$AA57</f>
        <v>Βραζιλία</v>
      </c>
      <c r="B100" t="str">
        <f>'Fixtures by Matchday'!$AC57</f>
        <v>Πορτογαλία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5" x14ac:dyDescent="0.25"/>
  <sheetData>
    <row r="1" spans="1:9" x14ac:dyDescent="0.25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5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5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5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5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5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5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5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5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5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5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5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5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5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5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5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5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5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5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5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5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5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5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5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5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5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5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5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5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5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5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5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5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5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5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5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5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5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5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5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5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5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5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5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5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5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5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5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5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5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5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5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5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5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5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5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5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5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5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5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5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5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5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5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5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5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5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5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5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5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5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5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5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5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5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5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5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5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5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5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5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5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5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5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5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5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5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5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5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5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5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5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5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5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5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5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5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5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5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5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5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5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5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5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5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5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5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5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5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5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5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5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5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5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5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5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5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5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5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5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5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5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5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5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5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5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5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5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5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5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5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5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5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5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5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5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5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5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5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5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5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5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5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5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5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5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5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5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5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5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5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5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5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5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5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5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5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5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5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5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5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5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5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5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5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5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5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5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5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5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5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5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5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5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5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5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5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5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5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5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5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5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5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5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5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5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5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5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5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5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5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5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5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5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5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5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5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5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5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5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5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5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5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5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5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5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5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5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5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5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5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5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5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5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5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5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5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5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5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5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5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5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5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5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5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5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5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5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5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5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5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5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5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5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5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5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5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5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5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5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5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5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5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5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5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5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5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5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5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5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5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5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5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5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5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5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5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5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5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5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5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5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5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5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5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5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5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5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5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5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5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5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5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5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5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5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5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5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5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5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5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5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5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5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5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5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5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5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5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5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5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5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5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5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5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5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5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5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5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5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5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5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5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5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5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5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5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5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5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5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5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5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5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5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5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5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5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5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5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5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5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5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5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5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5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5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5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5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5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5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5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5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5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5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5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5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5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5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5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5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5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5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5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5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5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5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5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5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5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5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5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5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5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5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5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5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5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5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5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5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5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5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5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5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5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5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5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5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5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5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5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5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5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5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5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5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5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5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5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5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5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5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5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5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5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5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5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5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5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5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5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5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5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5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5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5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5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5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5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5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5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5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5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5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5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5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5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5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5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5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5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5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5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5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5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5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5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5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5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5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5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5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5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5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5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5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5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5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5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5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5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5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5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5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5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5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5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5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5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5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5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5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5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5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5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5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5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5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5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5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5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5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5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5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5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5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5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5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5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5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5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5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5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5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5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5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5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5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5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5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5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5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5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5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5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5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5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5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5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5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5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5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5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5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5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5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5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5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5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5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5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5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5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5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5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5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Grecon Kavala</cp:lastModifiedBy>
  <dcterms:created xsi:type="dcterms:W3CDTF">2026-06-10T12:07:43Z</dcterms:created>
  <dcterms:modified xsi:type="dcterms:W3CDTF">2026-06-10T12:07:43Z</dcterms:modified>
</cp:coreProperties>
</file>