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ΔΕΛΤΙΑ ΚΑΙ UPLOADER\Δελτία για upload\"/>
    </mc:Choice>
  </mc:AlternateContent>
  <xr:revisionPtr revIDLastSave="0" documentId="13_ncr:1_{8E044556-CEC3-4820-B97F-BCAA036E3908}" xr6:coauthVersionLast="47" xr6:coauthVersionMax="47" xr10:uidLastSave="{00000000-0000-0000-0000-000000000000}"/>
  <bookViews>
    <workbookView xWindow="0" yWindow="1560" windowWidth="28920" windowHeight="1419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AG6" i="1" l="1"/>
  <c r="W19" i="1"/>
  <c r="AB11" i="1"/>
  <c r="AC11" i="1" s="1"/>
  <c r="AL7" i="1"/>
  <c r="AM7" i="1" s="1"/>
  <c r="AB5" i="1"/>
  <c r="C3" i="5" s="1"/>
  <c r="D32" i="5" s="1"/>
  <c r="X29" i="1" s="1"/>
  <c r="AL4" i="1"/>
  <c r="AM4" i="1" s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D3" i="5" s="1"/>
  <c r="W5" i="1"/>
  <c r="X5" i="1" s="1"/>
  <c r="AG12" i="1"/>
  <c r="AH12" i="1" s="1"/>
  <c r="W14" i="1"/>
  <c r="X14" i="1" s="1"/>
  <c r="W12" i="1"/>
  <c r="X1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AB21" i="1"/>
  <c r="AC21" i="1" s="1"/>
  <c r="AG19" i="1"/>
  <c r="W13" i="1"/>
  <c r="D6" i="5" s="1"/>
  <c r="E6" i="5" s="1"/>
  <c r="AL19" i="1"/>
  <c r="AM19" i="1" s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C9" i="5" s="1"/>
  <c r="D45" i="5" s="1"/>
  <c r="AC38" i="1" s="1"/>
  <c r="AB13" i="1"/>
  <c r="AC13" i="1" s="1"/>
  <c r="AB20" i="1"/>
  <c r="AC20" i="1" s="1"/>
  <c r="AG21" i="1"/>
  <c r="AH21" i="1" s="1"/>
  <c r="AL5" i="1"/>
  <c r="AM5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C10" i="5"/>
  <c r="D37" i="5" s="1"/>
  <c r="AC32" i="1" s="1"/>
  <c r="X19" i="1"/>
  <c r="B7" i="5"/>
  <c r="C34" i="5" s="1"/>
  <c r="AF29" i="1" s="1"/>
  <c r="AH6" i="1"/>
  <c r="D4" i="5"/>
  <c r="E4" i="5" s="1"/>
  <c r="B5" i="5"/>
  <c r="C40" i="5" s="1"/>
  <c r="V35" i="1" s="1"/>
  <c r="AH18" i="1" l="1"/>
  <c r="AH19" i="1"/>
  <c r="C12" i="5"/>
  <c r="C42" i="5" s="1"/>
  <c r="AF35" i="1" s="1"/>
  <c r="C7" i="5"/>
  <c r="D35" i="5" s="1"/>
  <c r="AM29" i="1" s="1"/>
  <c r="B13" i="5"/>
  <c r="C39" i="5" s="1"/>
  <c r="AK32" i="1" s="1"/>
  <c r="AM18" i="1"/>
  <c r="AM12" i="1"/>
  <c r="AM13" i="1"/>
  <c r="D10" i="5"/>
  <c r="X18" i="1"/>
  <c r="D8" i="5"/>
  <c r="E8" i="5" s="1"/>
  <c r="C6" i="5"/>
  <c r="C37" i="5" s="1"/>
  <c r="AA32" i="1" s="1"/>
  <c r="A75" i="5" s="1"/>
  <c r="B6" i="5"/>
  <c r="C33" i="5" s="1"/>
  <c r="AA29" i="1" s="1"/>
  <c r="AO71" i="1" s="1"/>
  <c r="C5" i="5"/>
  <c r="C47" i="5" s="1"/>
  <c r="AK38" i="1" s="1"/>
  <c r="AO85" i="1" s="1"/>
  <c r="D5" i="5"/>
  <c r="B4" i="5"/>
  <c r="C35" i="5" s="1"/>
  <c r="AK29" i="1" s="1"/>
  <c r="A73" i="5" s="1"/>
  <c r="AC6" i="1"/>
  <c r="AC5" i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B75" i="5"/>
  <c r="AP75" i="1"/>
  <c r="A74" i="5"/>
  <c r="AO74" i="1"/>
  <c r="A78" i="5"/>
  <c r="AO78" i="1"/>
  <c r="A79" i="5"/>
  <c r="AO79" i="1"/>
  <c r="AO81" i="1"/>
  <c r="A81" i="5"/>
  <c r="D38" i="5"/>
  <c r="AH32" i="1" s="1"/>
  <c r="W22" i="5"/>
  <c r="E9" i="5"/>
  <c r="AO83" i="1"/>
  <c r="A83" i="5"/>
  <c r="AO72" i="1"/>
  <c r="A72" i="5"/>
  <c r="B83" i="5"/>
  <c r="AP83" i="1"/>
  <c r="W20" i="5"/>
  <c r="D33" i="5"/>
  <c r="AC29" i="1" s="1"/>
  <c r="E2" i="5"/>
  <c r="E3" i="5"/>
  <c r="W24" i="5"/>
  <c r="D40" i="5"/>
  <c r="X35" i="1" s="1"/>
  <c r="B70" i="5"/>
  <c r="AP70" i="1"/>
  <c r="A80" i="5" l="1"/>
  <c r="AO80" i="1"/>
  <c r="E13" i="5"/>
  <c r="B73" i="5"/>
  <c r="AP73" i="1"/>
  <c r="E10" i="5"/>
  <c r="D41" i="5"/>
  <c r="AC35" i="1" s="1"/>
  <c r="W25" i="5"/>
  <c r="E5" i="5"/>
  <c r="W21" i="5"/>
  <c r="D36" i="5"/>
  <c r="X32" i="1" s="1"/>
  <c r="AO77" i="1"/>
  <c r="A77" i="5"/>
  <c r="AO73" i="1"/>
  <c r="W27" i="5"/>
  <c r="AO75" i="1"/>
  <c r="A71" i="5"/>
  <c r="A85" i="5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B79" i="5"/>
  <c r="AP79" i="1"/>
  <c r="B82" i="5"/>
  <c r="AP82" i="1"/>
  <c r="F6" i="5" l="1"/>
  <c r="S25" i="5" s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S27" i="5"/>
  <c r="S22" i="5"/>
  <c r="V25" i="5"/>
  <c r="U23" i="5"/>
  <c r="U27" i="5"/>
  <c r="V26" i="5"/>
  <c r="V24" i="5"/>
  <c r="R23" i="5" l="1"/>
  <c r="S24" i="5"/>
  <c r="R26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<sst xmlns="http://schemas.openxmlformats.org/spreadsheetml/2006/main" count="5478" uniqueCount="770">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</sst>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5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26" workbookViewId="0">
      <selection activeCell="H31" sqref="H31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 x14ac:dyDescent="0.25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 x14ac:dyDescent="0.25">
      <c r="A3" s="35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3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2</v>
      </c>
      <c r="R3" s="5" t="s">
        <v>13</v>
      </c>
      <c r="S3" s="5">
        <v>2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3"/>
      <c r="B4" s="4" t="s">
        <v>19</v>
      </c>
      <c r="C4" s="5">
        <v>2</v>
      </c>
      <c r="D4" s="5" t="s">
        <v>13</v>
      </c>
      <c r="E4" s="5">
        <v>1</v>
      </c>
      <c r="F4" s="4" t="str">
        <f t="shared" si="0"/>
        <v>1</v>
      </c>
      <c r="G4" s="2"/>
      <c r="H4" s="33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33"/>
      <c r="P4" s="4" t="s">
        <v>21</v>
      </c>
      <c r="Q4" s="5">
        <v>0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Μαρόκο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6</v>
      </c>
    </row>
    <row r="5" spans="1:39" ht="21.75" customHeight="1" x14ac:dyDescent="0.25">
      <c r="A5" s="41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0</v>
      </c>
      <c r="R5" s="5" t="s">
        <v>13</v>
      </c>
      <c r="S5" s="5">
        <v>1</v>
      </c>
      <c r="T5" s="4" t="str">
        <f t="shared" si="2"/>
        <v>2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6</v>
      </c>
      <c r="AF5" s="7">
        <v>2</v>
      </c>
      <c r="AG5" s="8" t="str">
        <f>INDEX(StandingsCalc!$B$10:$B$13,MATCH(LARGE(StandingsCalc!$F$10:$F$13,2),StandingsCalc!$F$10:$F$13,0))</f>
        <v>Βραζιλία</v>
      </c>
      <c r="AH5" s="7">
        <f>INDEX(StandingsCalc!$C$10:$C$13,MATCH(AG5,StandingsCalc!$B$10:$B$13,0))</f>
        <v>5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5</v>
      </c>
    </row>
    <row r="6" spans="1:39" ht="21.75" customHeight="1" x14ac:dyDescent="0.25">
      <c r="A6" s="33"/>
      <c r="B6" s="4" t="s">
        <v>26</v>
      </c>
      <c r="C6" s="5">
        <v>1</v>
      </c>
      <c r="D6" s="5" t="s">
        <v>13</v>
      </c>
      <c r="E6" s="5">
        <v>2</v>
      </c>
      <c r="F6" s="4" t="str">
        <f t="shared" si="0"/>
        <v>2</v>
      </c>
      <c r="G6" s="2"/>
      <c r="H6" s="33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33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4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4</v>
      </c>
    </row>
    <row r="7" spans="1:39" ht="21.75" customHeight="1" x14ac:dyDescent="0.25">
      <c r="A7" s="36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36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1</v>
      </c>
      <c r="T7" s="4" t="str">
        <f t="shared" si="2"/>
        <v>X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Τουρκία</v>
      </c>
      <c r="AM7" s="7">
        <f>INDEX(StandingsCalc!$C$14:$C$17,MATCH(AL7,StandingsCalc!$B$14:$B$17,0))</f>
        <v>1</v>
      </c>
    </row>
    <row r="8" spans="1:39" ht="21.75" customHeight="1" x14ac:dyDescent="0.25">
      <c r="A8" s="33"/>
      <c r="B8" s="4" t="s">
        <v>33</v>
      </c>
      <c r="C8" s="5">
        <v>1</v>
      </c>
      <c r="D8" s="5" t="s">
        <v>13</v>
      </c>
      <c r="E8" s="5">
        <v>2</v>
      </c>
      <c r="F8" s="4" t="str">
        <f t="shared" si="0"/>
        <v>2</v>
      </c>
      <c r="G8" s="2"/>
      <c r="H8" s="33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5" t="s">
        <v>36</v>
      </c>
      <c r="B9" s="4" t="s">
        <v>37</v>
      </c>
      <c r="C9" s="5">
        <v>1</v>
      </c>
      <c r="D9" s="5" t="s">
        <v>13</v>
      </c>
      <c r="E9" s="5">
        <v>2</v>
      </c>
      <c r="F9" s="4" t="str">
        <f t="shared" si="0"/>
        <v>2</v>
      </c>
      <c r="G9" s="2"/>
      <c r="H9" s="35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2</v>
      </c>
      <c r="T9" s="4" t="str">
        <f t="shared" si="2"/>
        <v>2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 x14ac:dyDescent="0.25">
      <c r="A10" s="33"/>
      <c r="B10" s="4" t="s">
        <v>44</v>
      </c>
      <c r="C10" s="5">
        <v>2</v>
      </c>
      <c r="D10" s="5" t="s">
        <v>13</v>
      </c>
      <c r="E10" s="5">
        <v>1</v>
      </c>
      <c r="F10" s="4" t="str">
        <f t="shared" si="0"/>
        <v>1</v>
      </c>
      <c r="G10" s="2"/>
      <c r="H10" s="33"/>
      <c r="I10" s="4" t="s">
        <v>45</v>
      </c>
      <c r="J10" s="5">
        <v>2</v>
      </c>
      <c r="K10" s="5" t="s">
        <v>13</v>
      </c>
      <c r="L10" s="5">
        <v>1</v>
      </c>
      <c r="M10" s="4" t="str">
        <f t="shared" si="1"/>
        <v>1</v>
      </c>
      <c r="N10" s="2"/>
      <c r="O10" s="33"/>
      <c r="P10" s="4" t="s">
        <v>46</v>
      </c>
      <c r="Q10" s="5">
        <v>2</v>
      </c>
      <c r="R10" s="5" t="s">
        <v>13</v>
      </c>
      <c r="S10" s="5">
        <v>2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3" t="s">
        <v>47</v>
      </c>
      <c r="B11" s="4" t="s">
        <v>48</v>
      </c>
      <c r="C11" s="5">
        <v>3</v>
      </c>
      <c r="D11" s="5" t="s">
        <v>13</v>
      </c>
      <c r="E11" s="5">
        <v>1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1</v>
      </c>
      <c r="R11" s="5" t="s">
        <v>13</v>
      </c>
      <c r="S11" s="5">
        <v>1</v>
      </c>
      <c r="T11" s="4" t="str">
        <f t="shared" si="2"/>
        <v>X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7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Αίγυπτος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33"/>
      <c r="B12" s="4" t="s">
        <v>51</v>
      </c>
      <c r="C12" s="5">
        <v>1</v>
      </c>
      <c r="D12" s="5" t="s">
        <v>13</v>
      </c>
      <c r="E12" s="5">
        <v>2</v>
      </c>
      <c r="F12" s="4" t="str">
        <f t="shared" si="0"/>
        <v>2</v>
      </c>
      <c r="G12" s="2"/>
      <c r="H12" s="33"/>
      <c r="I12" s="4" t="s">
        <v>52</v>
      </c>
      <c r="J12" s="5">
        <v>1</v>
      </c>
      <c r="K12" s="5" t="s">
        <v>13</v>
      </c>
      <c r="L12" s="5">
        <v>1</v>
      </c>
      <c r="M12" s="4" t="str">
        <f t="shared" si="1"/>
        <v>X</v>
      </c>
      <c r="N12" s="2"/>
      <c r="O12" s="33"/>
      <c r="P12" s="4" t="s">
        <v>53</v>
      </c>
      <c r="Q12" s="5">
        <v>0</v>
      </c>
      <c r="R12" s="5" t="s">
        <v>13</v>
      </c>
      <c r="S12" s="5">
        <v>1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5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Βέλγιο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 x14ac:dyDescent="0.25">
      <c r="A13" s="42" t="s">
        <v>54</v>
      </c>
      <c r="B13" s="4" t="s">
        <v>55</v>
      </c>
      <c r="C13" s="5">
        <v>1</v>
      </c>
      <c r="D13" s="5" t="s">
        <v>13</v>
      </c>
      <c r="E13" s="5">
        <v>3</v>
      </c>
      <c r="F13" s="4" t="str">
        <f t="shared" si="0"/>
        <v>2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3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1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2</v>
      </c>
    </row>
    <row r="14" spans="1:39" ht="21.75" customHeight="1" x14ac:dyDescent="0.25">
      <c r="A14" s="33"/>
      <c r="B14" s="4" t="s">
        <v>58</v>
      </c>
      <c r="C14" s="5">
        <v>2</v>
      </c>
      <c r="D14" s="5" t="s">
        <v>13</v>
      </c>
      <c r="E14" s="5">
        <v>2</v>
      </c>
      <c r="F14" s="4" t="str">
        <f t="shared" si="0"/>
        <v>X</v>
      </c>
      <c r="G14" s="2"/>
      <c r="H14" s="33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33"/>
      <c r="P14" s="4" t="s">
        <v>60</v>
      </c>
      <c r="Q14" s="5">
        <v>1</v>
      </c>
      <c r="R14" s="5" t="s">
        <v>13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2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1</v>
      </c>
    </row>
    <row r="15" spans="1:39" ht="21.75" customHeight="1" x14ac:dyDescent="0.25">
      <c r="A15" s="47" t="s">
        <v>61</v>
      </c>
      <c r="B15" s="4" t="s">
        <v>62</v>
      </c>
      <c r="C15" s="5">
        <v>1</v>
      </c>
      <c r="D15" s="5" t="s">
        <v>13</v>
      </c>
      <c r="E15" s="5">
        <v>2</v>
      </c>
      <c r="F15" s="4" t="str">
        <f t="shared" si="0"/>
        <v>2</v>
      </c>
      <c r="G15" s="2"/>
      <c r="H15" s="47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7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3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33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33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 x14ac:dyDescent="0.25">
      <c r="A17" s="54" t="s">
        <v>72</v>
      </c>
      <c r="B17" s="4" t="s">
        <v>73</v>
      </c>
      <c r="C17" s="5">
        <v>4</v>
      </c>
      <c r="D17" s="5" t="s">
        <v>13</v>
      </c>
      <c r="E17" s="5">
        <v>0</v>
      </c>
      <c r="F17" s="4" t="str">
        <f t="shared" si="0"/>
        <v>1</v>
      </c>
      <c r="G17" s="2"/>
      <c r="H17" s="54" t="s">
        <v>72</v>
      </c>
      <c r="I17" s="4" t="s">
        <v>74</v>
      </c>
      <c r="J17" s="5">
        <v>2</v>
      </c>
      <c r="K17" s="5" t="s">
        <v>13</v>
      </c>
      <c r="L17" s="5">
        <v>1</v>
      </c>
      <c r="M17" s="4" t="str">
        <f t="shared" si="1"/>
        <v>1</v>
      </c>
      <c r="N17" s="2"/>
      <c r="O17" s="54" t="s">
        <v>72</v>
      </c>
      <c r="P17" s="4" t="s">
        <v>75</v>
      </c>
      <c r="Q17" s="5">
        <v>2</v>
      </c>
      <c r="R17" s="5" t="s">
        <v>13</v>
      </c>
      <c r="S17" s="5">
        <v>2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3"/>
      <c r="B18" s="4" t="s">
        <v>76</v>
      </c>
      <c r="C18" s="5">
        <v>2</v>
      </c>
      <c r="D18" s="5" t="s">
        <v>13</v>
      </c>
      <c r="E18" s="5">
        <v>3</v>
      </c>
      <c r="F18" s="4" t="str">
        <f t="shared" si="0"/>
        <v>2</v>
      </c>
      <c r="G18" s="2"/>
      <c r="H18" s="33"/>
      <c r="I18" s="4" t="s">
        <v>77</v>
      </c>
      <c r="J18" s="5">
        <v>1</v>
      </c>
      <c r="K18" s="5" t="s">
        <v>13</v>
      </c>
      <c r="L18" s="5">
        <v>1</v>
      </c>
      <c r="M18" s="4" t="str">
        <f t="shared" si="1"/>
        <v>X</v>
      </c>
      <c r="N18" s="2"/>
      <c r="O18" s="33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7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56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56" t="s">
        <v>79</v>
      </c>
      <c r="I19" s="4" t="s">
        <v>81</v>
      </c>
      <c r="J19" s="5">
        <v>2</v>
      </c>
      <c r="K19" s="5" t="s">
        <v>13</v>
      </c>
      <c r="L19" s="5">
        <v>0</v>
      </c>
      <c r="M19" s="4" t="str">
        <f t="shared" si="1"/>
        <v>1</v>
      </c>
      <c r="N19" s="2"/>
      <c r="O19" s="5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7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5">
      <c r="A20" s="33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33"/>
      <c r="I20" s="4" t="s">
        <v>84</v>
      </c>
      <c r="J20" s="5">
        <v>3</v>
      </c>
      <c r="K20" s="5" t="s">
        <v>13</v>
      </c>
      <c r="L20" s="5">
        <v>3</v>
      </c>
      <c r="M20" s="4" t="str">
        <f t="shared" si="1"/>
        <v>X</v>
      </c>
      <c r="N20" s="2"/>
      <c r="O20" s="33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 x14ac:dyDescent="0.25">
      <c r="A21" s="32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2</v>
      </c>
      <c r="M21" s="4" t="str">
        <f t="shared" si="1"/>
        <v>X</v>
      </c>
      <c r="N21" s="2"/>
      <c r="O21" s="32" t="s">
        <v>86</v>
      </c>
      <c r="P21" s="4" t="s">
        <v>89</v>
      </c>
      <c r="Q21" s="5">
        <v>1</v>
      </c>
      <c r="R21" s="5" t="s">
        <v>13</v>
      </c>
      <c r="S21" s="5">
        <v>3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5">
      <c r="A22" s="33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33"/>
      <c r="I22" s="4" t="s">
        <v>91</v>
      </c>
      <c r="J22" s="5">
        <v>1</v>
      </c>
      <c r="K22" s="5" t="s">
        <v>13</v>
      </c>
      <c r="L22" s="5">
        <v>3</v>
      </c>
      <c r="M22" s="4" t="str">
        <f t="shared" si="1"/>
        <v>2</v>
      </c>
      <c r="N22" s="2"/>
      <c r="O22" s="33"/>
      <c r="P22" s="4" t="s">
        <v>92</v>
      </c>
      <c r="Q22" s="5">
        <v>0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5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55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55" t="s">
        <v>93</v>
      </c>
      <c r="P23" s="4" t="s">
        <v>96</v>
      </c>
      <c r="Q23" s="5">
        <v>2</v>
      </c>
      <c r="R23" s="5" t="s">
        <v>13</v>
      </c>
      <c r="S23" s="5">
        <v>2</v>
      </c>
      <c r="T23" s="4" t="str">
        <f t="shared" si="2"/>
        <v>X</v>
      </c>
      <c r="V23" s="57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 x14ac:dyDescent="0.25">
      <c r="A24" s="33"/>
      <c r="B24" s="4" t="s">
        <v>98</v>
      </c>
      <c r="C24" s="5">
        <v>1</v>
      </c>
      <c r="D24" s="5" t="s">
        <v>13</v>
      </c>
      <c r="E24" s="5">
        <v>2</v>
      </c>
      <c r="F24" s="4" t="str">
        <f t="shared" si="0"/>
        <v>2</v>
      </c>
      <c r="G24" s="2"/>
      <c r="H24" s="33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33"/>
      <c r="P24" s="4" t="s">
        <v>100</v>
      </c>
      <c r="Q24" s="5">
        <v>3</v>
      </c>
      <c r="R24" s="5" t="s">
        <v>13</v>
      </c>
      <c r="S24" s="5">
        <v>0</v>
      </c>
      <c r="T24" s="4" t="str">
        <f t="shared" si="2"/>
        <v>1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 x14ac:dyDescent="0.25">
      <c r="A25" s="34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55" t="s">
        <v>102</v>
      </c>
      <c r="P25" s="4" t="s">
        <v>105</v>
      </c>
      <c r="Q25" s="5">
        <v>2</v>
      </c>
      <c r="R25" s="5" t="s">
        <v>13</v>
      </c>
      <c r="S25" s="5">
        <v>1</v>
      </c>
      <c r="T25" s="4" t="str">
        <f t="shared" si="2"/>
        <v>1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 x14ac:dyDescent="0.25">
      <c r="A26" s="33"/>
      <c r="B26" s="4" t="s">
        <v>107</v>
      </c>
      <c r="C26" s="5">
        <v>0</v>
      </c>
      <c r="D26" s="5" t="s">
        <v>13</v>
      </c>
      <c r="E26" s="5">
        <v>0</v>
      </c>
      <c r="F26" s="4" t="str">
        <f t="shared" si="0"/>
        <v>X</v>
      </c>
      <c r="G26" s="2"/>
      <c r="H26" s="33"/>
      <c r="I26" s="4" t="s">
        <v>108</v>
      </c>
      <c r="J26" s="5">
        <v>1</v>
      </c>
      <c r="K26" s="5" t="s">
        <v>13</v>
      </c>
      <c r="L26" s="5">
        <v>3</v>
      </c>
      <c r="M26" s="4" t="str">
        <f t="shared" si="1"/>
        <v>2</v>
      </c>
      <c r="N26" s="2"/>
      <c r="O26" s="33"/>
      <c r="P26" s="4" t="s">
        <v>109</v>
      </c>
      <c r="Q26" s="5">
        <v>1</v>
      </c>
      <c r="R26" s="5" t="s">
        <v>13</v>
      </c>
      <c r="S26" s="5">
        <v>4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 x14ac:dyDescent="0.2">
      <c r="V27" s="58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 x14ac:dyDescent="0.2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 x14ac:dyDescent="0.2">
      <c r="V29" s="15" t="str">
        <f>KnockoutCalc!$C$32</f>
        <v>Νότια Κορέα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Βραζιλία</v>
      </c>
      <c r="AI29" s="16" t="s">
        <v>195</v>
      </c>
      <c r="AJ29" s="15"/>
      <c r="AK29" s="15" t="str">
        <f>KnockoutCalc!$C$35</f>
        <v>Μαρόκο</v>
      </c>
      <c r="AL29" s="15" t="s">
        <v>13</v>
      </c>
      <c r="AM29" s="15" t="str">
        <f>KnockoutCalc!$D$35</f>
        <v>Ολλανδία</v>
      </c>
      <c r="AN29" s="17" t="s">
        <v>194</v>
      </c>
    </row>
    <row r="30" spans="1:40" ht="24" customHeight="1" x14ac:dyDescent="0.2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115</v>
      </c>
      <c r="C31" s="52"/>
      <c r="D31" s="53"/>
      <c r="E31" s="53"/>
      <c r="F31" s="53"/>
      <c r="G31" s="53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Αυστραλία</v>
      </c>
      <c r="Y32" s="16" t="s">
        <v>208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Πράσινο Ακρωτήριο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 x14ac:dyDescent="0.2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182</v>
      </c>
      <c r="Z35" s="15"/>
      <c r="AA35" s="15" t="str">
        <f>KnockoutCalc!$C$41</f>
        <v>Αίγυπτος</v>
      </c>
      <c r="AB35" s="15" t="s">
        <v>13</v>
      </c>
      <c r="AC35" s="15" t="str">
        <f>KnockoutCalc!$D$41</f>
        <v>Σενεγάλη</v>
      </c>
      <c r="AD35" s="16" t="s">
        <v>209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Σουηδία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207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Βέλγιο</v>
      </c>
      <c r="AN38" s="17" t="s">
        <v>200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 x14ac:dyDescent="0.2">
      <c r="V42" s="15" t="str">
        <f>KnockoutCalc!$C$48</f>
        <v>Ελβετία</v>
      </c>
      <c r="W42" s="15" t="s">
        <v>13</v>
      </c>
      <c r="X42" s="15" t="str">
        <f>KnockoutCalc!$D$48</f>
        <v>Ιαπωνία</v>
      </c>
      <c r="Y42" s="16" t="s">
        <v>195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Ολλανδία</v>
      </c>
      <c r="AG42" s="15" t="s">
        <v>13</v>
      </c>
      <c r="AH42" s="15" t="str">
        <f>KnockoutCalc!$D$50</f>
        <v>Νορβηγία</v>
      </c>
      <c r="AI42" s="16" t="s">
        <v>211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 x14ac:dyDescent="0.2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Σενεγάλη</v>
      </c>
      <c r="AD45" s="16" t="s">
        <v>209</v>
      </c>
      <c r="AE45" s="15"/>
      <c r="AF45" s="15" t="str">
        <f>KnockoutCalc!$C$54</f>
        <v>Ουρουγουάη</v>
      </c>
      <c r="AG45" s="15" t="s">
        <v>13</v>
      </c>
      <c r="AH45" s="15" t="str">
        <f>KnockoutCalc!$D$54</f>
        <v>Βέλγιο</v>
      </c>
      <c r="AI45" s="16" t="s">
        <v>200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 x14ac:dyDescent="0.2">
      <c r="V49" s="15" t="str">
        <f>KnockoutCalc!$C$56</f>
        <v>Ιαπωνία</v>
      </c>
      <c r="W49" s="15" t="s">
        <v>13</v>
      </c>
      <c r="X49" s="15" t="str">
        <f>KnockoutCalc!$D$56</f>
        <v>Νορβηγία</v>
      </c>
      <c r="Y49" s="16" t="s">
        <v>195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Σενεγάλη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Βέλγιο</v>
      </c>
      <c r="AL49" s="15" t="s">
        <v>13</v>
      </c>
      <c r="AM49" s="15" t="str">
        <f>KnockoutCalc!$D$59</f>
        <v>Πορτογαλία</v>
      </c>
      <c r="AN49" s="17" t="s">
        <v>216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Ιαπωνία</v>
      </c>
      <c r="W53" s="15" t="s">
        <v>13</v>
      </c>
      <c r="X53" s="15" t="str">
        <f>KnockoutCalc!$D$60</f>
        <v>Γαλλία</v>
      </c>
      <c r="Y53" s="16" t="s">
        <v>195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Ιαπωνία</v>
      </c>
      <c r="AB57" s="15" t="s">
        <v>13</v>
      </c>
      <c r="AC57" s="15" t="str">
        <f>KnockoutCalc!$D$62</f>
        <v>Ισπανία</v>
      </c>
      <c r="AD57" s="19" t="s">
        <v>195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Βραζιλία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Μαρόκο</v>
      </c>
      <c r="AP73" t="str">
        <f>IF($AM$29="","",$AM$29)</f>
        <v>Ολλανδία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Αυστραλία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Νορβηγία</v>
      </c>
    </row>
    <row r="76" spans="22:42" x14ac:dyDescent="0.2">
      <c r="AO76" t="str">
        <f>IF($AF$32="","",$AF$32)</f>
        <v>Μεξικό</v>
      </c>
      <c r="AP76" t="str">
        <f>IF($AH$32="","",$AH$32)</f>
        <v>Πράσινο Ακρωτήριο</v>
      </c>
    </row>
    <row r="77" spans="22:42" x14ac:dyDescent="0.2">
      <c r="AO77" t="str">
        <f>IF($AK$32="","",$AK$32)</f>
        <v>Αγγλία</v>
      </c>
      <c r="AP77" t="str">
        <f>IF($AM$32="","",$AM$32)</f>
        <v>ΛΔ Κονγκό</v>
      </c>
    </row>
    <row r="78" spans="22:42" x14ac:dyDescent="0.2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Αίγυπτος</v>
      </c>
      <c r="AP79" t="str">
        <f>IF($AC$35="","",$AC$35)</f>
        <v>Σενεγάλη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Σουηδία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">
      <c r="AO85" t="str">
        <f>IF($AK$38="","",$AK$38)</f>
        <v>Παραγουάη</v>
      </c>
      <c r="AP85" t="str">
        <f>IF($AM$38="","",$AM$38)</f>
        <v>Βέλγιο</v>
      </c>
    </row>
    <row r="86" spans="41:42" x14ac:dyDescent="0.2">
      <c r="AO86" t="str">
        <f>IF($V$42="","",$V$42)</f>
        <v>Ελβετία</v>
      </c>
      <c r="AP86" t="str">
        <f>IF($X$42="","",$X$42)</f>
        <v>Ιαπωνία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Ολλανδία</v>
      </c>
      <c r="AP88" t="str">
        <f>IF($AH$42="","",$AH$42)</f>
        <v>Νορβηγία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Κολομβία</v>
      </c>
      <c r="AP90" t="str">
        <f>IF($X$45="","",$X$45)</f>
        <v>Ισπανία</v>
      </c>
    </row>
    <row r="91" spans="41:42" x14ac:dyDescent="0.2">
      <c r="AO91" t="str">
        <f>IF($AA$45="","",$AA$45)</f>
        <v>ΗΠΑ</v>
      </c>
      <c r="AP91" t="str">
        <f>IF($AC$45="","",$AC$45)</f>
        <v>Σενεγάλη</v>
      </c>
    </row>
    <row r="92" spans="41:42" x14ac:dyDescent="0.2">
      <c r="AO92" t="str">
        <f>IF($AF$45="","",$AF$45)</f>
        <v>Ουρουγουάη</v>
      </c>
      <c r="AP92" t="str">
        <f>IF($AH$45="","",$AH$45)</f>
        <v>Βέλγιο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Ιαπωνία</v>
      </c>
      <c r="AP94" t="str">
        <f>IF($X$49="","",$X$49)</f>
        <v>Νορβηγία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Σενεγάλη</v>
      </c>
      <c r="AP96" t="str">
        <f>IF($AH$49="","",$AH$49)</f>
        <v>Ισπανία</v>
      </c>
    </row>
    <row r="97" spans="41:42" x14ac:dyDescent="0.2">
      <c r="AO97" t="str">
        <f>IF($AK$49="","",$AK$49)</f>
        <v>Βέλγιο</v>
      </c>
      <c r="AP97" t="str">
        <f>IF($AM$49="","",$AM$49)</f>
        <v>Πορτογαλία</v>
      </c>
    </row>
    <row r="98" spans="41:42" x14ac:dyDescent="0.2">
      <c r="AO98" t="str">
        <f>IF($V$53="","",$V$53)</f>
        <v>Ιαπωνία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">
      <c r="AO100" t="str">
        <f>IF($AA$57="","",$AA$57)</f>
        <v>Ιαπωνία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7102054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95023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6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2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6102042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6</v>
      </c>
      <c r="F5">
        <f>C5*1000000+(D5+100)*1000+E5*10+(4-3)</f>
        <v>4101061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2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7102034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6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1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6101043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-4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96012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1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4101041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5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3</v>
      </c>
      <c r="E10">
        <f>SUM(IF('Fixtures by Matchday'!C7&lt;&gt;"",'Fixtures by Matchday'!C7,0),IF('Fixtures by Matchday'!S7&lt;&gt;"",'Fixtures by Matchday'!S7,0),IF('Fixtures by Matchday'!J8&lt;&gt;"",'Fixtures by Matchday'!J8,0))</f>
        <v>6</v>
      </c>
      <c r="F10">
        <f>C10*1000000+(D10+100)*1000+E10*10+(4-0)</f>
        <v>5103064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7103063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-6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94012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4100041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6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5</v>
      </c>
      <c r="F14">
        <f>C14*1000000+(D14+100)*1000+E14*10+(4-0)</f>
        <v>6101054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5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1</v>
      </c>
      <c r="E15">
        <f>SUM(IF('Fixtures by Matchday'!E9&lt;&gt;"",'Fixtures by Matchday'!E9,0),IF('Fixtures by Matchday'!L9&lt;&gt;"",'Fixtures by Matchday'!L9,0),IF('Fixtures by Matchday'!Q10&lt;&gt;"",'Fixtures by Matchday'!Q10,0))</f>
        <v>5</v>
      </c>
      <c r="F15">
        <f>C15*1000000+(D15+100)*1000+E15*10+(4-1)</f>
        <v>5101053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4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0</v>
      </c>
      <c r="E16">
        <f>SUM(IF('Fixtures by Matchday'!C10&lt;&gt;"",'Fixtures by Matchday'!C10,0),IF('Fixtures by Matchday'!L10&lt;&gt;"",'Fixtures by Matchday'!L10,0),IF('Fixtures by Matchday'!S10&lt;&gt;"",'Fixtures by Matchday'!S10,0))</f>
        <v>5</v>
      </c>
      <c r="F16">
        <f>C16*1000000+(D16+100)*1000+E16*10+(4-2)</f>
        <v>4100052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1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-2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1098031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7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3</v>
      </c>
      <c r="E18">
        <f>SUM(IF('Fixtures by Matchday'!C11&lt;&gt;"",'Fixtures by Matchday'!C11,0),IF('Fixtures by Matchday'!J11&lt;&gt;"",'Fixtures by Matchday'!J11,0),IF('Fixtures by Matchday'!S11&lt;&gt;"",'Fixtures by Matchday'!S11,0))</f>
        <v>6</v>
      </c>
      <c r="F18">
        <f>C18*1000000+(D18+100)*1000+E18*10+(4-0)</f>
        <v>7103064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1097023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3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3099032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5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4</v>
      </c>
      <c r="F21">
        <f>C21*1000000+(D21+100)*1000+E21*10+(4-3)</f>
        <v>5101041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4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-1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4099044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7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3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7103063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2099042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2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</v>
      </c>
      <c r="E25">
        <f>SUM(IF('Fixtures by Matchday'!E14&lt;&gt;"",'Fixtures by Matchday'!E14,0),IF('Fixtures by Matchday'!J14&lt;&gt;"",'Fixtures by Matchday'!J14,0),IF('Fixtures by Matchday'!Q14&lt;&gt;"",'Fixtures by Matchday'!Q14,0))</f>
        <v>4</v>
      </c>
      <c r="F25">
        <f>C25*1000000+(D25+100)*1000+E25*10+(4-3)</f>
        <v>2099041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6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6103054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9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3</v>
      </c>
      <c r="E27">
        <f>SUM(IF('Fixtures by Matchday'!E15&lt;&gt;"",'Fixtures by Matchday'!E15,0),IF('Fixtures by Matchday'!Q15&lt;&gt;"",'Fixtures by Matchday'!Q15,0),IF('Fixtures by Matchday'!L16&lt;&gt;"",'Fixtures by Matchday'!L16,0))</f>
        <v>5</v>
      </c>
      <c r="F27">
        <f>C27*1000000+(D27+100)*1000+E27*10+(4-1)</f>
        <v>9103053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1097022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-3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1097011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8</v>
      </c>
      <c r="F30">
        <f>C30*1000000+(D30+100)*1000+E30*10+(4-0)</f>
        <v>9106084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2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2096033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1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-2</v>
      </c>
      <c r="E32">
        <f>SUM(IF('Fixtures by Matchday'!L17&lt;&gt;"",'Fixtures by Matchday'!L17,0),IF('Fixtures by Matchday'!S17&lt;&gt;"",'Fixtures by Matchday'!S17,0),IF('Fixtures by Matchday'!C18&lt;&gt;"",'Fixtures by Matchday'!C18,0))</f>
        <v>5</v>
      </c>
      <c r="F32">
        <f>C32*1000000+(D32+100)*1000+E32*10+(4-2)</f>
        <v>1098052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0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4100051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9105074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5</v>
      </c>
      <c r="F35">
        <f>C35*1000000+(D35+100)*1000+E35*10+(4-1)</f>
        <v>4099053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7</v>
      </c>
      <c r="F36">
        <f>C36*1000000+(D36+100)*1000+E36*10+(4-2)</f>
        <v>4102072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94001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7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7106084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3098043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7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5</v>
      </c>
      <c r="E40">
        <f>SUM(IF('Fixtures by Matchday'!L21&lt;&gt;"",'Fixtures by Matchday'!L21,0),IF('Fixtures by Matchday'!S21&lt;&gt;"",'Fixtures by Matchday'!S21,0),IF('Fixtures by Matchday'!C22&lt;&gt;"",'Fixtures by Matchday'!C22,0))</f>
        <v>8</v>
      </c>
      <c r="F40">
        <f>C40*1000000+(D40+100)*1000+E40*10+(4-2)</f>
        <v>7105082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-9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91011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7105074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0</v>
      </c>
      <c r="E43">
        <f>SUM(IF('Fixtures by Matchday'!E23&lt;&gt;"",'Fixtures by Matchday'!E23,0),IF('Fixtures by Matchday'!L24&lt;&gt;"",'Fixtures by Matchday'!L24,0),IF('Fixtures by Matchday'!Q24&lt;&gt;"",'Fixtures by Matchday'!Q24,0))</f>
        <v>4</v>
      </c>
      <c r="F43">
        <f>C43*1000000+(D43+100)*1000+E43*10+(4-1)</f>
        <v>3100043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-7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93012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7102061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9106084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2</v>
      </c>
      <c r="E47">
        <f>SUM(IF('Fixtures by Matchday'!E25&lt;&gt;"",'Fixtures by Matchday'!E25,0),IF('Fixtures by Matchday'!Q25&lt;&gt;"",'Fixtures by Matchday'!Q25,0),IF('Fixtures by Matchday'!L26&lt;&gt;"",'Fixtures by Matchday'!L26,0))</f>
        <v>6</v>
      </c>
      <c r="F47">
        <f>C47*1000000+(D47+100)*1000+E47*10+(4-1)</f>
        <v>6102063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1</v>
      </c>
      <c r="F48">
        <f>C48*1000000+(D48+100)*1000+E48*10+(4-2)</f>
        <v>1097012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1095021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4101061.0120000001</v>
      </c>
      <c r="F2">
        <f t="shared" ref="F2:F13" si="0">1+COUNTIF($E$2:$E$13,"&gt;"&amp;E2)</f>
        <v>1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4101041.0109999999</v>
      </c>
      <c r="F3">
        <f t="shared" si="0"/>
        <v>2</v>
      </c>
    </row>
    <row r="4" spans="1:23" ht="15" customHeight="1" x14ac:dyDescent="0.2">
      <c r="A4" t="s">
        <v>29</v>
      </c>
      <c r="B4" t="str">
        <f>'Fixtures by Matchday'!$AG$4</f>
        <v>Μαρόκο</v>
      </c>
      <c r="C4" t="str">
        <f>'Fixtures by Matchday'!$AG$5</f>
        <v>Βραζιλία</v>
      </c>
      <c r="D4" t="str">
        <f>'Fixtures by Matchday'!$AG$6</f>
        <v>Σκωτία</v>
      </c>
      <c r="E4">
        <f>IFERROR(INDEX(StandingsCalc!$F$2:$F$49,MATCH(D4,StandingsCalc!$B$2:$B$49,0))+(13-3)/1000,-999999)</f>
        <v>4100041.01</v>
      </c>
      <c r="F4">
        <f t="shared" si="0"/>
        <v>4</v>
      </c>
    </row>
    <row r="5" spans="1:23" ht="15" customHeight="1" x14ac:dyDescent="0.2">
      <c r="A5" t="s">
        <v>36</v>
      </c>
      <c r="B5" t="str">
        <f>'Fixtures by Matchday'!$AL$4</f>
        <v>ΗΠΑ</v>
      </c>
      <c r="C5" t="str">
        <f>'Fixtures by Matchday'!$AL$5</f>
        <v>Παραγουάη</v>
      </c>
      <c r="D5" t="str">
        <f>'Fixtures by Matchday'!$AL$6</f>
        <v>Αυστραλία</v>
      </c>
      <c r="E5">
        <f>IFERROR(INDEX(StandingsCalc!$F$2:$F$49,MATCH(D5,StandingsCalc!$B$2:$B$49,0))+(13-4)/1000,-999999)</f>
        <v>4100052.0090000001</v>
      </c>
      <c r="F5">
        <f t="shared" si="0"/>
        <v>3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3099032.0079999999</v>
      </c>
      <c r="F6">
        <f t="shared" si="0"/>
        <v>7</v>
      </c>
    </row>
    <row r="7" spans="1:23" ht="15" customHeight="1" x14ac:dyDescent="0.2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Σουηδία</v>
      </c>
      <c r="E7">
        <f>IFERROR(INDEX(StandingsCalc!$F$2:$F$49,MATCH(D7,StandingsCalc!$B$2:$B$49,0))+(13-6)/1000,-999999)</f>
        <v>2099042.0070000002</v>
      </c>
      <c r="F7">
        <f t="shared" si="0"/>
        <v>9</v>
      </c>
    </row>
    <row r="8" spans="1:23" ht="15" customHeight="1" x14ac:dyDescent="0.2">
      <c r="A8" t="s">
        <v>61</v>
      </c>
      <c r="B8" t="str">
        <f>'Fixtures by Matchday'!$AG$11</f>
        <v>Αίγυπτος</v>
      </c>
      <c r="C8" t="str">
        <f>'Fixtures by Matchday'!$AG$12</f>
        <v>Βέλγιο</v>
      </c>
      <c r="D8" t="str">
        <f>'Fixtures by Matchday'!$AG$13</f>
        <v>Ιράν</v>
      </c>
      <c r="E8">
        <f>IFERROR(INDEX(StandingsCalc!$F$2:$F$49,MATCH(D8,StandingsCalc!$B$2:$B$49,0))+(13-7)/1000,-999999)</f>
        <v>1097022.0060000001</v>
      </c>
      <c r="F8">
        <f t="shared" si="0"/>
        <v>11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2096033.0049999999</v>
      </c>
      <c r="F9">
        <f t="shared" si="0"/>
        <v>10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4099053.0040000002</v>
      </c>
      <c r="F10">
        <f t="shared" si="0"/>
        <v>5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3098043.003</v>
      </c>
      <c r="F11">
        <f t="shared" si="0"/>
        <v>8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3100043.0019999999</v>
      </c>
      <c r="F12">
        <f t="shared" si="0"/>
        <v>6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1097012.0009999999</v>
      </c>
      <c r="F13">
        <f t="shared" si="0"/>
        <v>12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C D E I J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99</v>
      </c>
      <c r="S20">
        <f>IFERROR(IF(INDEX($F$2:$F$13,MATCH(N20,$A$2:$A$13,0))&lt;=8,100-INDEX($F$2:$F$13,MATCH(N20,$A$2:$A$13,0)),-999),-999)</f>
        <v>98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97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97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Αυστραλία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93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95</v>
      </c>
      <c r="W22" t="str">
        <f t="shared" si="1"/>
        <v>Πράσινο Ακρωτήριο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93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95</v>
      </c>
      <c r="U23">
        <f>IFERROR(IF(AND(INDEX($F$2:$F$13,MATCH(P23,$A$2:$A$13,0))&lt;=8,COUNTIF($L$20:L22,P23)=0),100-INDEX($F$2:$F$13,MATCH(P23,$A$2:$A$13,0)),-999),-999)</f>
        <v>92</v>
      </c>
      <c r="V23">
        <f>IFERROR(IF(AND(INDEX($F$2:$F$13,MATCH(Q23,$A$2:$A$13,0))&lt;=8,COUNTIF($L$20:L22,Q23)=0),100-INDEX($F$2:$F$13,MATCH(Q23,$A$2:$A$13,0)),-999),-999)</f>
        <v>94</v>
      </c>
      <c r="W23" t="str">
        <f t="shared" si="1"/>
        <v>ΛΔ Κονγκό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98</v>
      </c>
      <c r="S24">
        <f>IFERROR(IF(AND(INDEX($F$2:$F$13,MATCH(N24,$A$2:$A$13,0))&lt;=8,COUNTIF($L$20:L23,N24)=0),100-INDEX($F$2:$F$13,MATCH(N24,$A$2:$A$13,0)),-999),-999)</f>
        <v>93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95</v>
      </c>
      <c r="V24">
        <f>IFERROR(IF(AND(INDEX($F$2:$F$13,MATCH(Q24,$A$2:$A$13,0))&lt;=8,COUNTIF($L$20:L23,Q24)=0),100-INDEX($F$2:$F$13,MATCH(Q24,$A$2:$A$13,0)),-999),-999)</f>
        <v>92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93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95</v>
      </c>
      <c r="V25">
        <f>IFERROR(IF(AND(INDEX($F$2:$F$13,MATCH(Q25,$A$2:$A$13,0))&lt;=8,COUNTIF($L$20:L24,Q25)=0),100-INDEX($F$2:$F$13,MATCH(Q25,$A$2:$A$13,0)),-999),-999)</f>
        <v>92</v>
      </c>
      <c r="W25" t="str">
        <f t="shared" si="1"/>
        <v>Σενεγάλη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93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92</v>
      </c>
      <c r="W26" t="str">
        <f t="shared" si="1"/>
        <v>Σουηδία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93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92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Ιαπωνία</v>
      </c>
      <c r="D34" t="str">
        <f>INDEX($C$2:$C$13,MATCH("C",$A$2:$A$13,0))</f>
        <v>Βραζιλία</v>
      </c>
      <c r="E34" t="str">
        <f>'Fixtures by Matchday'!$AI29</f>
        <v>Ιαπωνία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Μαρόκο</v>
      </c>
      <c r="D35" t="str">
        <f>INDEX($C$2:$C$13,MATCH("F",$A$2:$A$13,0))</f>
        <v>Ολλανδία</v>
      </c>
      <c r="E35" t="str">
        <f>'Fixtures by Matchday'!$AN29</f>
        <v>Ολλανδία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Αυστραλία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Εκουαδόρ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Πράσινο Ακρωτήριο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Αίγυπτος</v>
      </c>
      <c r="D41" t="str">
        <f>IFERROR(INDEX($D$2:$D$13,MATCH($L$25,$A$2:$A$13,0),1),"")</f>
        <v>Σενεγάλη</v>
      </c>
      <c r="E41" t="str">
        <f>'Fixtures by Matchday'!$AD35</f>
        <v>Σενεγάλη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Σουηδία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Ουρουγουάη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Παραγουάη</v>
      </c>
      <c r="D47" t="str">
        <f>INDEX($C$2:$C$13,MATCH("G",$A$2:$A$13,0))</f>
        <v>Βέλγιο</v>
      </c>
      <c r="E47" t="str">
        <f>'Fixtures by Matchday'!$AN38</f>
        <v>Βέλγιο</v>
      </c>
    </row>
    <row r="48" spans="1:5" ht="15" customHeight="1" x14ac:dyDescent="0.2">
      <c r="A48">
        <v>89</v>
      </c>
      <c r="B48" t="s">
        <v>268</v>
      </c>
      <c r="C48" t="str">
        <f>IF(E32="","",E32)</f>
        <v>Ελβετία</v>
      </c>
      <c r="D48" t="str">
        <f>IF(E34="","",E34)</f>
        <v>Ιαπωνία</v>
      </c>
      <c r="E48" t="str">
        <f>'Fixtures by Matchday'!$Y42</f>
        <v>Ιαπωνία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268</v>
      </c>
      <c r="C50" t="str">
        <f>IF(E35="","",E35)</f>
        <v>Ολλανδία</v>
      </c>
      <c r="D50" t="str">
        <f>IF(E37="","",E37)</f>
        <v>Νορβηγία</v>
      </c>
      <c r="E50" t="str">
        <f>'Fixtures by Matchday'!$AI42</f>
        <v>Νορβηγία</v>
      </c>
    </row>
    <row r="51" spans="1:5" ht="15" customHeight="1" x14ac:dyDescent="0.2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ΗΠΑ</v>
      </c>
      <c r="D53" t="str">
        <f>IF(E41="","",E41)</f>
        <v>Σενεγάλη</v>
      </c>
      <c r="E53" t="str">
        <f>'Fixtures by Matchday'!$AD45</f>
        <v>Σενεγάλη</v>
      </c>
    </row>
    <row r="54" spans="1:5" ht="15" customHeight="1" x14ac:dyDescent="0.2">
      <c r="A54">
        <v>95</v>
      </c>
      <c r="B54" t="s">
        <v>268</v>
      </c>
      <c r="C54" t="str">
        <f>IF(E45="","",E45)</f>
        <v>Ουρουγουάη</v>
      </c>
      <c r="D54" t="str">
        <f>IF(E47="","",E47)</f>
        <v>Βέλγιο</v>
      </c>
      <c r="E54" t="str">
        <f>'Fixtures by Matchday'!$AI45</f>
        <v>Βέλγιο</v>
      </c>
    </row>
    <row r="55" spans="1:5" ht="15" customHeight="1" x14ac:dyDescent="0.2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269</v>
      </c>
      <c r="C56" t="str">
        <f>IF(E48="","",E48)</f>
        <v>Ιαπωνία</v>
      </c>
      <c r="D56" t="str">
        <f>IF(E50="","",E50)</f>
        <v>Νορβηγία</v>
      </c>
      <c r="E56" t="str">
        <f>'Fixtures by Matchday'!$Y49</f>
        <v>Ιαπωνία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269</v>
      </c>
      <c r="C58" t="str">
        <f>IF(E53="","",E53)</f>
        <v>Σενεγάλη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Βέλγιο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">
      <c r="A60">
        <v>101</v>
      </c>
      <c r="B60" t="s">
        <v>270</v>
      </c>
      <c r="C60" t="str">
        <f>IF(E56="","",E56)</f>
        <v>Ιαπωνία</v>
      </c>
      <c r="D60" t="str">
        <f>IF(E57="","",E57)</f>
        <v>Γαλλία</v>
      </c>
      <c r="E60" t="str">
        <f>'Fixtures by Matchday'!$Y53</f>
        <v>Ιαπωνία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Ιαπωνία</v>
      </c>
      <c r="D62" t="str">
        <f>IF(E61="","",E61)</f>
        <v>Ισπανία</v>
      </c>
      <c r="E62" t="str">
        <f>'Fixtures by Matchday'!$AD57</f>
        <v>Ιαπωνία</v>
      </c>
    </row>
    <row r="70" spans="1:2" x14ac:dyDescent="0.2">
      <c r="A70" t="str">
        <f>'Fixtures by Matchday'!$V29</f>
        <v>Νότια Κορέα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Τσεχία</v>
      </c>
    </row>
    <row r="72" spans="1:2" x14ac:dyDescent="0.2">
      <c r="A72" t="str">
        <f>'Fixtures by Matchday'!$AF29</f>
        <v>Ιαπωνία</v>
      </c>
      <c r="B72" t="str">
        <f>'Fixtures by Matchday'!$AH29</f>
        <v>Βραζιλία</v>
      </c>
    </row>
    <row r="73" spans="1:2" x14ac:dyDescent="0.2">
      <c r="A73" t="str">
        <f>'Fixtures by Matchday'!$AK29</f>
        <v>Μαρόκο</v>
      </c>
      <c r="B73" t="str">
        <f>'Fixtures by Matchday'!$AM29</f>
        <v>Ολλανδία</v>
      </c>
    </row>
    <row r="74" spans="1:2" x14ac:dyDescent="0.2">
      <c r="A74" t="str">
        <f>'Fixtures by Matchday'!$V32</f>
        <v>Γαλλία</v>
      </c>
      <c r="B74" t="str">
        <f>'Fixtures by Matchday'!$X32</f>
        <v>Αυστραλία</v>
      </c>
    </row>
    <row r="75" spans="1:2" x14ac:dyDescent="0.2">
      <c r="A75" t="str">
        <f>'Fixtures by Matchday'!$AA32</f>
        <v>Εκουαδόρ</v>
      </c>
      <c r="B75" t="str">
        <f>'Fixtures by Matchday'!$AC32</f>
        <v>Νορβηγία</v>
      </c>
    </row>
    <row r="76" spans="1:2" x14ac:dyDescent="0.2">
      <c r="A76" t="str">
        <f>'Fixtures by Matchday'!$AF32</f>
        <v>Μεξικό</v>
      </c>
      <c r="B76" t="str">
        <f>'Fixtures by Matchday'!$AH32</f>
        <v>Πράσινο Ακρωτήριο</v>
      </c>
    </row>
    <row r="77" spans="1:2" x14ac:dyDescent="0.2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Αίγυπτος</v>
      </c>
      <c r="B79" t="str">
        <f>'Fixtures by Matchday'!$AC35</f>
        <v>Σενεγάλη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Σουηδία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">
      <c r="A85" t="str">
        <f>'Fixtures by Matchday'!$AK38</f>
        <v>Παραγουάη</v>
      </c>
      <c r="B85" t="str">
        <f>'Fixtures by Matchday'!$AM38</f>
        <v>Βέλγιο</v>
      </c>
    </row>
    <row r="86" spans="1:2" x14ac:dyDescent="0.2">
      <c r="A86" t="str">
        <f>'Fixtures by Matchday'!$V42</f>
        <v>Ελβετία</v>
      </c>
      <c r="B86" t="str">
        <f>'Fixtures by Matchday'!$X42</f>
        <v>Ιαπωνία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Ολλανδία</v>
      </c>
      <c r="B88" t="str">
        <f>'Fixtures by Matchday'!$AH42</f>
        <v>Νορβηγία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">
      <c r="A91" t="str">
        <f>'Fixtures by Matchday'!$AA45</f>
        <v>ΗΠΑ</v>
      </c>
      <c r="B91" t="str">
        <f>'Fixtures by Matchday'!$AC45</f>
        <v>Σενεγάλη</v>
      </c>
    </row>
    <row r="92" spans="1:2" x14ac:dyDescent="0.2">
      <c r="A92" t="str">
        <f>'Fixtures by Matchday'!$AF45</f>
        <v>Ουρουγουάη</v>
      </c>
      <c r="B92" t="str">
        <f>'Fixtures by Matchday'!$AH45</f>
        <v>Βέλγιο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Ιαπωνία</v>
      </c>
      <c r="B94" t="str">
        <f>'Fixtures by Matchday'!$X49</f>
        <v>Νορβηγία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Σενεγάλη</v>
      </c>
      <c r="B96" t="str">
        <f>'Fixtures by Matchday'!$AH49</f>
        <v>Ισπανία</v>
      </c>
    </row>
    <row r="97" spans="1:2" x14ac:dyDescent="0.2">
      <c r="A97" t="str">
        <f>'Fixtures by Matchday'!$AK49</f>
        <v>Βέλγιο</v>
      </c>
      <c r="B97" t="str">
        <f>'Fixtures by Matchday'!$AM49</f>
        <v>Πορτογαλία</v>
      </c>
    </row>
    <row r="98" spans="1:2" x14ac:dyDescent="0.2">
      <c r="A98" t="str">
        <f>'Fixtures by Matchday'!$V53</f>
        <v>Ιαπωνία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">
      <c r="A100" t="str">
        <f>'Fixtures by Matchday'!$AA57</f>
        <v>Ιαπωνία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Pantelis Zinas</dc:creator>
  <cp:lastModifiedBy>Aggelos Soulidis</cp:lastModifiedBy>
  <dcterms:created xsi:type="dcterms:W3CDTF">2026-06-08T21:47:24Z</dcterms:created>
  <dcterms:modified xsi:type="dcterms:W3CDTF">2026-06-09T06:37:27Z</dcterms:modified>
</cp:coreProperties>
</file>