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G6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AB11" i="1"/>
  <c r="AL7" i="1"/>
  <c r="AM7" i="1" s="1"/>
  <c r="AB5" i="1"/>
  <c r="AL4" i="1"/>
  <c r="AG7" i="1"/>
  <c r="AH7" i="1" s="1"/>
  <c r="W21" i="1"/>
  <c r="X21" i="1" s="1"/>
  <c r="W20" i="1"/>
  <c r="D10" i="5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W5" i="1"/>
  <c r="X5" i="1" s="1"/>
  <c r="AG12" i="1"/>
  <c r="AH12" i="1" s="1"/>
  <c r="W14" i="1"/>
  <c r="X14" i="1" s="1"/>
  <c r="W12" i="1"/>
  <c r="AL6" i="1"/>
  <c r="AM6" i="1" s="1"/>
  <c r="AB12" i="1"/>
  <c r="AC12" i="1" s="1"/>
  <c r="AL14" i="1"/>
  <c r="AM14" i="1" s="1"/>
  <c r="W11" i="1"/>
  <c r="B6" i="5" s="1"/>
  <c r="C33" i="5" s="1"/>
  <c r="AA29" i="1" s="1"/>
  <c r="W7" i="1"/>
  <c r="X7" i="1" s="1"/>
  <c r="AL18" i="1"/>
  <c r="B13" i="5" s="1"/>
  <c r="C39" i="5" s="1"/>
  <c r="AK32" i="1" s="1"/>
  <c r="AB21" i="1"/>
  <c r="AC21" i="1" s="1"/>
  <c r="AG19" i="1"/>
  <c r="C12" i="5" s="1"/>
  <c r="C42" i="5" s="1"/>
  <c r="AF35" i="1" s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X18" i="1"/>
  <c r="AH19" i="1"/>
  <c r="AH18" i="1"/>
  <c r="X20" i="1"/>
  <c r="C7" i="5"/>
  <c r="D35" i="5" s="1"/>
  <c r="AM29" i="1" s="1"/>
  <c r="C10" i="5"/>
  <c r="D37" i="5" s="1"/>
  <c r="AC32" i="1" s="1"/>
  <c r="X19" i="1"/>
  <c r="AC11" i="1"/>
  <c r="B7" i="5"/>
  <c r="C34" i="5" s="1"/>
  <c r="AF29" i="1" s="1"/>
  <c r="C3" i="5"/>
  <c r="D32" i="5" s="1"/>
  <c r="X29" i="1" s="1"/>
  <c r="AC5" i="1"/>
  <c r="C9" i="5"/>
  <c r="D45" i="5" s="1"/>
  <c r="AC38" i="1" s="1"/>
  <c r="AM12" i="1"/>
  <c r="C6" i="5"/>
  <c r="C37" i="5" s="1"/>
  <c r="AA32" i="1" s="1"/>
  <c r="X12" i="1"/>
  <c r="D3" i="5"/>
  <c r="AC6" i="1"/>
  <c r="AM13" i="1"/>
  <c r="B4" i="5"/>
  <c r="C35" i="5" s="1"/>
  <c r="AK29" i="1" s="1"/>
  <c r="AH6" i="1"/>
  <c r="D4" i="5"/>
  <c r="E4" i="5" s="1"/>
  <c r="D5" i="5"/>
  <c r="C5" i="5"/>
  <c r="C47" i="5" s="1"/>
  <c r="AK38" i="1" s="1"/>
  <c r="AM4" i="1"/>
  <c r="B5" i="5"/>
  <c r="C40" i="5" s="1"/>
  <c r="V35" i="1" s="1"/>
  <c r="D8" i="5" l="1"/>
  <c r="E8" i="5" s="1"/>
  <c r="X11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D46" i="5"/>
  <c r="AH38" i="1" s="1"/>
  <c r="W27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AO71" i="1"/>
  <c r="A71" i="5"/>
  <c r="B73" i="5"/>
  <c r="AP73" i="1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A70" i="5" l="1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 l="1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5" i="5"/>
  <c r="R23" i="5"/>
  <c r="S24" i="5"/>
  <c r="S22" i="5"/>
  <c r="R26" i="5"/>
  <c r="V25" i="5"/>
  <c r="U23" i="5"/>
  <c r="U27" i="5"/>
  <c r="V26" i="5"/>
  <c r="V24" i="5"/>
  <c r="R27" i="5"/>
  <c r="T26" i="5" l="1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<sst xmlns="http://schemas.openxmlformats.org/spreadsheetml/2006/main" count="5478" uniqueCount="771">
  <si>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</si>
  <si>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</si>
  <si>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</si>
  <si>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</si>
  <si>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</si>
  <si>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</si>
  <si>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</si>
  <si>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</si>
  <si>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</si>
  <si>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</si>
  <si>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</si>
  <si>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</si>
  <si>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</si>
  <si>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</si>
  <si>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</si>
  <si>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</si>
  <si>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</si>
  <si>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</si>
  <si>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</si>
  <si>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</si>
  <si>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</si>
  <si>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</si>
  <si>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</si>
  <si>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</si>
  <si>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</si>
  <si>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</si>
  <si>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</si>
  <si>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</si>
  <si>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</si>
  <si>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</si>
  <si>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</si>
  <si>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</si>
  <si>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</si>
  <si>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</si>
  <si>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</si>
  <si>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</si>
  <si>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</si>
  <si>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</si>
  <si>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</si>
  <si>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</si>
  <si>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</si>
  <si>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</si>
  <si>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</si>
  <si>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</si>
  <si>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</si>
  <si>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</si>
  <si>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</si>
  <si>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</si>
  <si>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</si>
  <si>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</si>
  <si>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</si>
  <si>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</si>
  <si>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</si>
  <si>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</si>
  <si>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</si>
  <si>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</si>
  <si>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</si>
  <si>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</si>
  <si>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</si>
  <si>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</si>
  <si>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</si>
  <si>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</si>
  <si>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</si>
  <si>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</si>
  <si>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</si>
  <si>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</si>
  <si>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</si>
  <si>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</si>
  <si>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</si>
  <si>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</si>
  <si>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</si>
  <si>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</si>
  <si>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</si>
  <si>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</si>
  <si>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</si>
  <si>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</si>
  <si>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</si>
  <si>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</si>
  <si>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</si>
  <si>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</si>
  <si>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</si>
  <si>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</si>
  <si>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</si>
  <si>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</si>
  <si>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</si>
  <si>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</si>
  <si>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</si>
  <si>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</si>
  <si>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</si>
  <si>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</si>
  <si>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</si>
  <si>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</si>
  <si>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</si>
  <si>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</si>
  <si>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</si>
  <si>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</si>
  <si>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</si>
  <si>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</si>
  <si>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</si>
  <si>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</si>
  <si>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</si>
  <si>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</si>
  <si>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</si>
  <si>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</si>
  <si>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</si>
  <si>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</si>
  <si>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</si>
  <si>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</si>
  <si>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</si>
  <si>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</si>
  <si>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</si>
  <si>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</si>
  <si>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</si>
  <si>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</si>
  <si>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</si>
  <si>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</si>
  <si>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</si>
  <si>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</si>
  <si>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</si>
  <si>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</si>
  <si>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</si>
  <si>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</si>
  <si>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</si>
  <si>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</si>
  <si>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</si>
  <si>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</si>
  <si>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</si>
  <si>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</si>
  <si>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</si>
  <si>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</si>
  <si>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</si>
  <si>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</si>
  <si>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</si>
  <si>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</si>
  <si>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</si>
  <si>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</si>
  <si>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</si>
  <si>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</si>
  <si>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</si>
  <si>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</si>
  <si>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</si>
  <si>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</si>
  <si>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</si>
  <si>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</si>
  <si>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</si>
  <si>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</si>
  <si>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</si>
  <si>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</si>
  <si>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</si>
  <si>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</si>
  <si>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</si>
  <si>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</si>
  <si>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</si>
  <si>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</si>
  <si>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</si>
  <si>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</si>
  <si>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</si>
  <si>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</si>
  <si>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</si>
  <si>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</si>
  <si>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</si>
  <si>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</si>
  <si>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</si>
  <si>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</si>
  <si>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</si>
  <si>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</si>
  <si>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</si>
  <si>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</si>
  <si>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</si>
  <si>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</si>
  <si>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</si>
  <si>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</si>
  <si>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</si>
  <si>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</si>
  <si>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</si>
  <si>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</si>
  <si>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</si>
  <si>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</si>
  <si>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</si>
  <si>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</si>
  <si>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</si>
  <si>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</si>
  <si>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</si>
  <si>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</si>
  <si>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</si>
  <si>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</si>
  <si>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</si>
  <si>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</si>
  <si>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</si>
  <si>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</si>
  <si>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</si>
  <si>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</si>
  <si>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</si>
  <si>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</si>
  <si>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</si>
  <si>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</si>
  <si>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</si>
  <si>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</si>
  <si>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</si>
  <si>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</si>
  <si>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</si>
  <si>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</si>
  <si>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</si>
  <si>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</si>
  <si>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</si>
  <si>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</si>
  <si>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</si>
  <si>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</si>
  <si>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</si>
  <si>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</si>
  <si>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</si>
  <si>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</si>
  <si>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</si>
  <si>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</si>
  <si>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</si>
  <si>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</si>
  <si>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</si>
  <si>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</si>
  <si>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</si>
  <si>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</si>
  <si>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</si>
  <si>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</si>
  <si>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</si>
  <si>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</si>
  <si>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</si>
  <si>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</si>
  <si>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</si>
  <si>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</si>
  <si>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</si>
  <si>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</si>
  <si>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</si>
  <si>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</si>
  <si>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</si>
  <si>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</si>
  <si>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</si>
  <si>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</si>
  <si>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</si>
  <si>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</si>
  <si>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</si>
  <si>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</si>
  <si>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</si>
  <si>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</si>
  <si>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</si>
  <si>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</si>
  <si>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</si>
  <si>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</si>
  <si>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</si>
  <si>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</si>
  <si>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</si>
  <si>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</si>
  <si>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</si>
  <si>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</si>
  <si>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</si>
  <si>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</si>
  <si>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</si>
  <si>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</si>
  <si>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</si>
  <si>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</si>
  <si>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</si>
  <si>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</si>
  <si>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</si>
  <si>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</si>
  <si>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</si>
  <si>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</si>
  <si>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</si>
  <si>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</si>
  <si>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</si>
  <si>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</si>
  <si>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</si>
  <si>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</si>
  <si>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</si>
  <si>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</si>
  <si>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</si>
  <si>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</si>
  <si>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</si>
  <si>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</si>
  <si>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</si>
  <si>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</si>
  <si>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</si>
  <si>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</si>
  <si>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</si>
  <si>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</si>
  <si>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</si>
  <si>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</si>
  <si>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</si>
  <si>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</si>
  <si>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</si>
  <si>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</si>
  <si>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</si>
  <si>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</si>
  <si>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</si>
  <si>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</si>
  <si>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</si>
  <si>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</si>
  <si>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</si>
  <si>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</si>
  <si>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</si>
  <si>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</si>
  <si>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</si>
  <si>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</si>
  <si>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</si>
  <si>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</si>
  <si>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</si>
  <si>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</si>
  <si>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</si>
  <si>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</si>
  <si>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</si>
  <si>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</si>
  <si>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</si>
  <si>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</si>
  <si>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</si>
  <si>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</si>
  <si>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</si>
  <si>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</si>
  <si>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</si>
  <si>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</si>
  <si>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</si>
  <si>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</si>
  <si>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</si>
  <si>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</si>
  <si>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</si>
  <si>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</si>
  <si>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</si>
  <si>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</si>
  <si>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</si>
  <si>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</si>
  <si>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</si>
  <si>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</si>
  <si>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</si>
  <si>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</si>
  <si>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</si>
  <si>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</si>
  <si>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</si>
  <si>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</si>
  <si>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</si>
  <si>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</si>
  <si>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</si>
  <si>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</si>
  <si>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</si>
  <si>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</si>
  <si>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</si>
  <si>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</si>
  <si>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</si>
  <si>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</si>
  <si>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</si>
  <si>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</si>
  <si>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</si>
  <si>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</si>
  <si>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</si>
  <si>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</si>
  <si>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</si>
  <si>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</si>
  <si>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</si>
  <si>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</si>
  <si>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</si>
  <si>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</si>
  <si>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</si>
  <si>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</si>
  <si>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</si>
  <si>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</si>
  <si>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</si>
  <si>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</si>
  <si>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</si>
  <si>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</si>
  <si>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</si>
  <si>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</si>
  <si>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</si>
  <si>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</si>
  <si>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</si>
  <si>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</si>
  <si>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</si>
  <si>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</si>
  <si>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</si>
  <si>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</si>
  <si>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</si>
  <si>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</si>
  <si>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</si>
  <si>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</si>
  <si>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</si>
  <si>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</si>
  <si>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</si>
  <si>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</si>
  <si>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</si>
  <si>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</si>
  <si>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</si>
  <si>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</si>
  <si>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</si>
  <si>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</si>
  <si>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</si>
  <si>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</si>
  <si>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</si>
  <si>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</si>
  <si>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</si>
  <si>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</si>
  <si>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</si>
  <si>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</si>
  <si>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</si>
  <si>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</si>
  <si>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</si>
  <si>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</si>
  <si>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</si>
  <si>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</si>
  <si>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</si>
  <si>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</si>
  <si>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</si>
  <si>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</si>
  <si>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</si>
  <si>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</si>
  <si>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</si>
  <si>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</si>
  <si>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</si>
  <si>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</si>
  <si>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</si>
  <si>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</si>
  <si>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</si>
  <si>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</si>
  <si>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</si>
  <si>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</si>
  <si>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</si>
  <si>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</si>
  <si>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</si>
  <si>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</si>
  <si>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</si>
  <si>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</si>
  <si>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</si>
  <si>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</si>
  <si>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</si>
  <si>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</si>
  <si>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</si>
  <si>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</si>
  <si>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</si>
  <si>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</si>
  <si>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</si>
  <si>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</si>
  <si>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</si>
  <si>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</si>
  <si>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</si>
  <si>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</si>
  <si>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</si>
  <si>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</si>
  <si>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</si>
  <si>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</si>
  <si>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</si>
  <si>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</si>
  <si>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</si>
  <si>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</si>
  <si>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</si>
  <si>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</si>
  <si>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</si>
  <si>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</si>
  <si>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</si>
  <si>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</si>
  <si>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</si>
  <si>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</si>
  <si>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</si>
  <si>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</si>
  <si>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</si>
  <si>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</si>
  <si>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</si>
  <si>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</si>
  <si>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</si>
  <si>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</si>
  <si>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</si>
  <si>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</si>
  <si>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</si>
  <si>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</si>
  <si>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</si>
  <si>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</si>
  <si>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</si>
  <si>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</si>
  <si>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</si>
  <si>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</si>
  <si>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</si>
  <si>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</si>
  <si>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</si>
  <si>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</si>
  <si>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</si>
  <si>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</si>
  <si>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</si>
  <si>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</si>
  <si>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</si>
  <si>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</si>
  <si>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</si>
  <si>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</si>
  <si>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</si>
  <si>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</si>
  <si>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</si>
  <si>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</si>
  <si>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</si>
  <si>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</si>
  <si>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</si>
  <si>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</si>
  <si>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</si>
  <si>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</si>
  <si>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</si>
  <si>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</si>
  <si>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</si>
  <si>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</si>
  <si>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</si>
  <si>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</si>
  <si>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</si>
  <si>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</si>
  <si>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</si>
  <si>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</si>
  <si>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</si>
  <si>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</si>
  <si>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</si>
  <si>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</si>
  <si>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</si>
  <si>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</si>
  <si>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</si>
  <si>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</si>
  <si>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</si>
  <si>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</si>
  <si>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</si>
  <si>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</si>
  <si>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</si>
  <si>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</si>
  <si>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</si>
  <si>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</si>
  <si>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</si>
  <si>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</si>
  <si>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</si>
  <si>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</si>
  <si>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</si>
  <si>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</si>
  <si>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</si>
  <si>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</si>
  <si>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</si>
  <si>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</si>
  <si>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</si>
  <si>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</si>
  <si>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</si>
  <si>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</si>
  <si>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</si>
  <si>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</si>
  <si>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</si>
  <si>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</si>
  <si>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</si>
  <si>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</si>
  <si>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</si>
  <si>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</si>
  <si>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</si>
  <si>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</si>
  <si>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</si>
  <si>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</si>
  <si>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</si>
  <si>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</si>
  <si>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</si>
  <si>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</si>
  <si>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</si>
  <si>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</si>
  <si>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</si>
  <si>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</si>
  <si>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</si>
  <si>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</si>
  <si>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</si>
  <si>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</si>
  <si>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</si>
  <si>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</si>
  <si>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</si>
  <si>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</si>
  <si>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</si>
  <si>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</si>
  <si>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</si>
  <si>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</si>
  <si>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</si>
  <si>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</si>
  <si>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</si>
  <si>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</si>
  <si>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</si>
  <si>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</si>
  <si>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</si>
  <si>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</si>
  <si>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</si>
  <si>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</si>
  <si>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</si>
  <si>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</si>
  <si>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</si>
  <si>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</si>
  <si>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</si>
  <si>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</si>
  <si>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</si>
  <si>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</si>
  <si>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</si>
  <si>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</si>
  <si>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</si>
  <si>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</si>
  <si>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</si>
  <si>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</si>
  <si>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</si>
  <si>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</si>
  <si>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</si>
  <si>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</si>
  <si>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</si>
  <si>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</si>
  <si>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</si>
  <si>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</si>
  <si>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</si>
  <si>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</si>
  <si>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</si>
  <si>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</si>
  <si>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</si>
  <si>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</si>
  <si>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</si>
  <si>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</si>
  <si>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</si>
  <si>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</si>
  <si>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</si>
  <si>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</si>
  <si>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</si>
  <si>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</si>
  <si>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</si>
  <si>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</si>
  <si>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</si>
  <si>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</si>
  <si>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</si>
  <si>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</si>
  <si>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</si>
  <si>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</si>
  <si>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</si>
  <si>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</si>
  <si>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</si>
  <si>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</si>
  <si>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</si>
  <si>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</si>
  <si>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</si>
  <si>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</si>
  <si>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</si>
  <si>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</si>
  <si>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</si>
  <si>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</si>
  <si>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</si>
  <si>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</si>
  <si>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</si>
  <si>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</si>
  <si>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</si>
  <si>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</si>
  <si>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</si>
  <si>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</si>
  <si>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</si>
  <si>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</si>
  <si>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</si>
  <si>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</si>
  <si>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</si>
  <si>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</si>
  <si>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</si>
  <si>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</si>
  <si>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</si>
  <si>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</si>
  <si>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</si>
  <si>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</si>
  <si>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</si>
  <si>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</si>
  <si>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</si>
  <si>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</si>
  <si>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</si>
  <si>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</si>
  <si>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</si>
  <si>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</si>
  <si>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</si>
  <si>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</si>
  <si>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</si>
  <si>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</si>
  <si>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</si>
  <si>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</si>
  <si>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</si>
  <si>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</si>
  <si>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</si>
  <si>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</si>
  <si>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</si>
  <si>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</si>
  <si>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</si>
  <si>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</si>
  <si>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</si>
  <si>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</si>
  <si>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</si>
  <si>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</si>
  <si>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</si>
  <si>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</si>
  <si>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</si>
  <si>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</si>
  <si>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</si>
  <si>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</si>
  <si>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</si>
  <si>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</si>
  <si>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</si>
  <si>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</si>
  <si>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</si>
  <si>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</si>
  <si>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</si>
  <si>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</si>
  <si>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</si>
  <si>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</si>
  <si>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</si>
  <si>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</si>
  <si>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</si>
  <si>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</si>
  <si>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</si>
  <si>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</si>
  <si>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</si>
  <si>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</si>
  <si>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</si>
  <si>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</si>
  <si>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</si>
  <si>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</si>
  <si>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</si>
  <si>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</si>
  <si>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</si>
  <si>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</si>
  <si>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</si>
  <si>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</si>
  <si>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</si>
  <si>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</si>
  <si>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</si>
  <si>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</si>
  <si>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</si>
  <si>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</si>
  <si>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</si>
  <si>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</si>
  <si>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</si>
  <si>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</si>
  <si>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</si>
  <si>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</si>
  <si>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</si>
  <si>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</si>
  <si>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</si>
  <si>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</si>
  <si>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</si>
  <si>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</si>
  <si>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</si>
  <si>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</si>
  <si>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</si>
  <si>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</si>
  <si>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</si>
  <si>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</si>
  <si>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</si>
  <si>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</si>
  <si>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</si>
  <si>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</si>
  <si>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</si>
  <si>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</si>
  <si>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</si>
  <si>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</si>
  <si>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</si>
  <si>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</si>
  <si>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</si>
  <si>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</si>
  <si>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</si>
  <si>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</si>
  <si>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</si>
  <si>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</si>
  <si>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</si>
  <si>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</si>
  <si>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</si>
  <si>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</si>
  <si>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</si>
  <si>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</si>
  <si>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</si>
  <si>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</si>
  <si>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</si>
  <si>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</si>
  <si>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</si>
  <si>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</si>
  <si>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</si>
  <si>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</si>
  <si>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</si>
  <si>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</si>
  <si>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</si>
  <si>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patoulidou</t>
  </si>
  <si>
    <t>pepe_kav13@hotmail.com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</si>
</sst>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d\ mmm\ yyyy"/>
  </numFmts>
  <fonts count="15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pe_kav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"/>
  <sheetViews>
    <sheetView tabSelected="1" topLeftCell="Y46" workbookViewId="0">
      <selection activeCell="AN49" sqref="AN49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>
      <c r="A3" s="38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8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2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24"/>
      <c r="P4" s="4" t="s">
        <v>21</v>
      </c>
      <c r="Q4" s="5">
        <v>2</v>
      </c>
      <c r="R4" s="5" t="s">
        <v>13</v>
      </c>
      <c r="S4" s="5">
        <v>1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Βοσνία και Ερζεγοβίνη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>
      <c r="A5" s="40" t="s">
        <v>22</v>
      </c>
      <c r="B5" s="4" t="s">
        <v>23</v>
      </c>
      <c r="C5" s="5">
        <v>0</v>
      </c>
      <c r="D5" s="5" t="s">
        <v>13</v>
      </c>
      <c r="E5" s="5">
        <v>1</v>
      </c>
      <c r="F5" s="4" t="str">
        <f t="shared" si="0"/>
        <v>2</v>
      </c>
      <c r="G5" s="2"/>
      <c r="H5" s="40" t="s">
        <v>22</v>
      </c>
      <c r="I5" s="4" t="s">
        <v>24</v>
      </c>
      <c r="J5" s="5">
        <v>2</v>
      </c>
      <c r="K5" s="5" t="s">
        <v>13</v>
      </c>
      <c r="L5" s="5">
        <v>2</v>
      </c>
      <c r="M5" s="4" t="str">
        <f t="shared" si="1"/>
        <v>X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6</v>
      </c>
    </row>
    <row r="6" spans="1:39" ht="21.75" customHeight="1">
      <c r="A6" s="24"/>
      <c r="B6" s="4" t="s">
        <v>26</v>
      </c>
      <c r="C6" s="5">
        <v>1</v>
      </c>
      <c r="D6" s="5" t="s">
        <v>13</v>
      </c>
      <c r="E6" s="5">
        <v>2</v>
      </c>
      <c r="F6" s="4" t="str">
        <f t="shared" si="0"/>
        <v>2</v>
      </c>
      <c r="G6" s="2"/>
      <c r="H6" s="24"/>
      <c r="I6" s="4" t="s">
        <v>27</v>
      </c>
      <c r="J6" s="5">
        <v>1</v>
      </c>
      <c r="K6" s="5" t="s">
        <v>13</v>
      </c>
      <c r="L6" s="5">
        <v>1</v>
      </c>
      <c r="M6" s="4" t="str">
        <f t="shared" si="1"/>
        <v>X</v>
      </c>
      <c r="N6" s="2"/>
      <c r="O6" s="24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2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ΗΠΑ</v>
      </c>
      <c r="AM6" s="7">
        <f>INDEX(StandingsCalc!$C$14:$C$17,MATCH(AL6,StandingsCalc!$B$14:$B$17,0))</f>
        <v>3</v>
      </c>
    </row>
    <row r="7" spans="1:39" ht="21.75" customHeight="1">
      <c r="A7" s="23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23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0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24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2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8" t="s">
        <v>36</v>
      </c>
      <c r="B9" s="4" t="s">
        <v>37</v>
      </c>
      <c r="C9" s="5">
        <v>1</v>
      </c>
      <c r="D9" s="5" t="s">
        <v>13</v>
      </c>
      <c r="E9" s="5">
        <v>2</v>
      </c>
      <c r="F9" s="4" t="str">
        <f t="shared" si="0"/>
        <v>2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>
      <c r="A10" s="24"/>
      <c r="B10" s="4" t="s">
        <v>44</v>
      </c>
      <c r="C10" s="5">
        <v>1</v>
      </c>
      <c r="D10" s="5"/>
      <c r="E10" s="5">
        <v>2</v>
      </c>
      <c r="F10" s="4" t="str">
        <f t="shared" si="0"/>
        <v>2</v>
      </c>
      <c r="G10" s="2"/>
      <c r="H10" s="24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24"/>
      <c r="P10" s="4" t="s">
        <v>46</v>
      </c>
      <c r="Q10" s="5">
        <v>2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25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Σουηδία</v>
      </c>
      <c r="AC11" s="7">
        <f>INDEX(StandingsCalc!$C$22:$C$25,MATCH(AB11,StandingsCalc!$B$22:$B$25,0))</f>
        <v>5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>
      <c r="A12" s="24"/>
      <c r="B12" s="4" t="s">
        <v>51</v>
      </c>
      <c r="C12" s="5">
        <v>0</v>
      </c>
      <c r="D12" s="5" t="s">
        <v>13</v>
      </c>
      <c r="E12" s="5">
        <v>2</v>
      </c>
      <c r="F12" s="4" t="str">
        <f t="shared" si="0"/>
        <v>2</v>
      </c>
      <c r="G12" s="2"/>
      <c r="H12" s="24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2</v>
      </c>
      <c r="R12" s="5" t="s">
        <v>13</v>
      </c>
      <c r="S12" s="5">
        <v>2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3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>
      <c r="A13" s="33" t="s">
        <v>54</v>
      </c>
      <c r="B13" s="4" t="s">
        <v>55</v>
      </c>
      <c r="C13" s="5">
        <v>2</v>
      </c>
      <c r="D13" s="5" t="s">
        <v>13</v>
      </c>
      <c r="E13" s="5">
        <v>2</v>
      </c>
      <c r="F13" s="4" t="str">
        <f t="shared" si="0"/>
        <v>X</v>
      </c>
      <c r="G13" s="2"/>
      <c r="H13" s="33" t="s">
        <v>54</v>
      </c>
      <c r="I13" s="4" t="s">
        <v>56</v>
      </c>
      <c r="J13" s="5">
        <v>1</v>
      </c>
      <c r="K13" s="5" t="s">
        <v>13</v>
      </c>
      <c r="L13" s="5">
        <v>1</v>
      </c>
      <c r="M13" s="4" t="str">
        <f t="shared" si="1"/>
        <v>X</v>
      </c>
      <c r="N13" s="2"/>
      <c r="O13" s="33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1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>
      <c r="A14" s="24"/>
      <c r="B14" s="4" t="s">
        <v>58</v>
      </c>
      <c r="C14" s="5">
        <v>2</v>
      </c>
      <c r="D14" s="5" t="s">
        <v>13</v>
      </c>
      <c r="E14" s="5">
        <v>1</v>
      </c>
      <c r="F14" s="4" t="str">
        <f t="shared" si="0"/>
        <v>1</v>
      </c>
      <c r="G14" s="2"/>
      <c r="H14" s="24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24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>
      <c r="A15" s="35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2</v>
      </c>
      <c r="K15" s="5" t="s">
        <v>13</v>
      </c>
      <c r="L15" s="5">
        <v>1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2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24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>
      <c r="A17" s="34" t="s">
        <v>72</v>
      </c>
      <c r="B17" s="4" t="s">
        <v>73</v>
      </c>
      <c r="C17" s="5">
        <v>4</v>
      </c>
      <c r="D17" s="5" t="s">
        <v>13</v>
      </c>
      <c r="E17" s="5">
        <v>1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0</v>
      </c>
      <c r="R17" s="5" t="s">
        <v>13</v>
      </c>
      <c r="S17" s="5">
        <v>1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2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24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>
      <c r="A19" s="36" t="s">
        <v>79</v>
      </c>
      <c r="B19" s="4" t="s">
        <v>80</v>
      </c>
      <c r="C19" s="5">
        <v>3</v>
      </c>
      <c r="D19" s="5" t="s">
        <v>13</v>
      </c>
      <c r="E19" s="5">
        <v>0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1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>
      <c r="A20" s="2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4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4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>
      <c r="A21" s="45" t="s">
        <v>86</v>
      </c>
      <c r="B21" s="4" t="s">
        <v>87</v>
      </c>
      <c r="C21" s="5">
        <v>3</v>
      </c>
      <c r="D21" s="5" t="s">
        <v>13</v>
      </c>
      <c r="E21" s="5">
        <v>0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>
      <c r="A22" s="2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24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39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3</v>
      </c>
      <c r="K23" s="5" t="s">
        <v>13</v>
      </c>
      <c r="L23" s="5">
        <v>1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0</v>
      </c>
      <c r="R23" s="5" t="s">
        <v>13</v>
      </c>
      <c r="S23" s="5">
        <v>1</v>
      </c>
      <c r="T23" s="4" t="str">
        <f t="shared" si="2"/>
        <v>2</v>
      </c>
      <c r="V23" s="52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>
      <c r="A24" s="24"/>
      <c r="B24" s="4" t="s">
        <v>98</v>
      </c>
      <c r="C24" s="5">
        <v>1</v>
      </c>
      <c r="D24" s="5" t="s">
        <v>13</v>
      </c>
      <c r="E24" s="5">
        <v>1</v>
      </c>
      <c r="F24" s="4" t="str">
        <f t="shared" si="0"/>
        <v>X</v>
      </c>
      <c r="G24" s="2"/>
      <c r="H24" s="24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4"/>
      <c r="P24" s="4" t="s">
        <v>100</v>
      </c>
      <c r="Q24" s="5">
        <v>0</v>
      </c>
      <c r="R24" s="5" t="s">
        <v>13</v>
      </c>
      <c r="S24" s="5">
        <v>1</v>
      </c>
      <c r="T24" s="4" t="str">
        <f t="shared" si="2"/>
        <v>2</v>
      </c>
      <c r="V24" s="55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>
      <c r="A25" s="56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5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>
      <c r="A26" s="24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4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4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8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Σουηδία</v>
      </c>
      <c r="AG29" s="15" t="s">
        <v>13</v>
      </c>
      <c r="AH29" s="15" t="str">
        <f>KnockoutCalc!$D$34</f>
        <v>Μαρόκο</v>
      </c>
      <c r="AI29" s="16" t="s">
        <v>171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170</v>
      </c>
    </row>
    <row r="30" spans="1:40" ht="24" customHeight="1">
      <c r="B30" s="20" t="s">
        <v>114</v>
      </c>
      <c r="C30" s="57" t="s">
        <v>769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47" t="s">
        <v>770</v>
      </c>
      <c r="D31" s="48"/>
      <c r="E31" s="48"/>
      <c r="F31" s="48"/>
      <c r="G31" s="48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ΗΠΑ</v>
      </c>
      <c r="Y32" s="16" t="s">
        <v>208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>
      <c r="V35" s="15" t="str">
        <f>KnockoutCalc!$C$40</f>
        <v>Τουρκία</v>
      </c>
      <c r="W35" s="15" t="s">
        <v>13</v>
      </c>
      <c r="X35" s="15" t="str">
        <f>KnockoutCalc!$D$40</f>
        <v>Καναδάς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>
      <c r="V38" s="15" t="str">
        <f>KnockoutCalc!$C$44</f>
        <v>Βοσνία και Ερζεγοβίνη</v>
      </c>
      <c r="W38" s="15" t="s">
        <v>13</v>
      </c>
      <c r="X38" s="15" t="str">
        <f>KnockoutCalc!$D$44</f>
        <v>Ιαπωνία</v>
      </c>
      <c r="Y38" s="16" t="s">
        <v>195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183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>
      <c r="V42" s="15" t="str">
        <f>KnockoutCalc!$C$48</f>
        <v>Ελβετία</v>
      </c>
      <c r="W42" s="15" t="s">
        <v>13</v>
      </c>
      <c r="X42" s="15" t="str">
        <f>KnockoutCalc!$D$48</f>
        <v>Μαρόκο</v>
      </c>
      <c r="Y42" s="16" t="s">
        <v>171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185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212</v>
      </c>
      <c r="AJ45" s="15"/>
      <c r="AK45" s="15" t="str">
        <f>KnockoutCalc!$C$55</f>
        <v>Ιαπωνία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4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208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53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Σουηδία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ΗΠΑ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Σαουδική Αραβία</v>
      </c>
    </row>
    <row r="77" spans="22:42">
      <c r="AO77" t="str">
        <f>IF($AK$32="","",$AK$32)</f>
        <v>Αγγλία</v>
      </c>
      <c r="AP77" t="str">
        <f>IF($AM$32="","",$AM$32)</f>
        <v>Ουζμπεκιστάν</v>
      </c>
    </row>
    <row r="78" spans="22:42">
      <c r="AO78" t="str">
        <f>IF($V$35="","",$V$35)</f>
        <v>Τουρκία</v>
      </c>
      <c r="AP78" t="str">
        <f>IF($X$35="","",$X$35)</f>
        <v>Καναδάς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Βοσνία και Ερζεγοβίνη</v>
      </c>
      <c r="AP82" t="str">
        <f>IF($X$38="","",$X$38)</f>
        <v>Ιαπωνία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Παραγουάη</v>
      </c>
      <c r="AP85" t="str">
        <f>IF($AM$38="","",$AM$38)</f>
        <v>Αίγυπτος</v>
      </c>
    </row>
    <row r="86" spans="41:42">
      <c r="AO86" t="str">
        <f>IF($V$42="","",$V$42)</f>
        <v>Ελβετία</v>
      </c>
      <c r="AP86" t="str">
        <f>IF($X$42="","",$X$42)</f>
        <v>Μαρόκο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Κροατία</v>
      </c>
      <c r="AP90" t="str">
        <f>IF($X$45="","",$X$45)</f>
        <v>Ισπανία</v>
      </c>
    </row>
    <row r="91" spans="41:42">
      <c r="AO91" t="str">
        <f>IF($AA$45="","",$AA$45)</f>
        <v>Τουρκία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Παραγουάη</v>
      </c>
    </row>
    <row r="93" spans="41:42">
      <c r="AO93" t="str">
        <f>IF($AK$45="","",$AK$45)</f>
        <v>Ιαπωνία</v>
      </c>
      <c r="AP93" t="str">
        <f>IF($AM$45="","",$AM$45)</f>
        <v>Πορτογαλία</v>
      </c>
    </row>
    <row r="94" spans="41:42">
      <c r="AO94" t="str">
        <f>IF($V$49="","",$V$49)</f>
        <v>Μαρόκο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Γαλλία</v>
      </c>
    </row>
    <row r="96" spans="41:42">
      <c r="AO96" t="str">
        <f>IF($AF$49="","",$AF$49)</f>
        <v>Τουρκία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7102054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3099043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1098032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5101041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2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-1</v>
      </c>
      <c r="E6">
        <f>SUM(IF('Fixtures by Matchday'!C5&lt;&gt;"",'Fixtures by Matchday'!C5,0),IF('Fixtures by Matchday'!S5&lt;&gt;"",'Fixtures by Matchday'!S5,0),IF('Fixtures by Matchday'!J6&lt;&gt;"",'Fixtures by Matchday'!J6,0))</f>
        <v>2</v>
      </c>
      <c r="F6">
        <f>C6*1000000+(D6+100)*1000+E6*10+(4-0)</f>
        <v>2099024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5101053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1098032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5</v>
      </c>
      <c r="F9">
        <f>C9*1000000+(D9+100)*1000+E9*10+(4-3)</f>
        <v>7102051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7106084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7104063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-8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92002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3098021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3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-1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3099034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6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2</v>
      </c>
      <c r="E15">
        <f>SUM(IF('Fixtures by Matchday'!E9&lt;&gt;"",'Fixtures by Matchday'!E9,0),IF('Fixtures by Matchday'!L9&lt;&gt;"",'Fixtures by Matchday'!L9,0),IF('Fixtures by Matchday'!Q10&lt;&gt;"",'Fixtures by Matchday'!Q10,0))</f>
        <v>5</v>
      </c>
      <c r="F15">
        <f>C15*1000000+(D15+100)*1000+E15*10+(4-1)</f>
        <v>6102053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-4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96012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9103061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9106084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-5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1095023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1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-4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1096032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6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6103051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3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0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3100044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3100043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5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5101042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2099031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4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9104064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6101043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3099022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96011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7106084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-6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94013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-4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3096012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4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7104051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9106084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4098023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1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4101042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-5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95011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9107084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4099033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4101042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-7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93001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9105064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0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95003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4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4099032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4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3</v>
      </c>
      <c r="F45">
        <f>C45*1000000+(D45+100)*1000+E45*10+(4-3)</f>
        <v>4101031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4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9104064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2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6102043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1098022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1096011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3099043.0120000001</v>
      </c>
      <c r="F2">
        <f t="shared" ref="F2:F13" si="0">1+COUNTIF($E$2:$E$13,"&gt;"&amp;E2)</f>
        <v>5</v>
      </c>
    </row>
    <row r="3" spans="1:23" ht="15" customHeight="1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2099024.0109999999</v>
      </c>
      <c r="F3">
        <f t="shared" si="0"/>
        <v>10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3098021.01</v>
      </c>
      <c r="F4">
        <f t="shared" si="0"/>
        <v>8</v>
      </c>
    </row>
    <row r="5" spans="1:23" ht="15" customHeight="1">
      <c r="A5" t="s">
        <v>36</v>
      </c>
      <c r="B5" t="str">
        <f>'Fixtures by Matchday'!$AL$4</f>
        <v>Τουρκία</v>
      </c>
      <c r="C5" t="str">
        <f>'Fixtures by Matchday'!$AL$5</f>
        <v>Παραγουάη</v>
      </c>
      <c r="D5" t="str">
        <f>'Fixtures by Matchday'!$AL$6</f>
        <v>ΗΠΑ</v>
      </c>
      <c r="E5">
        <f>IFERROR(INDEX(StandingsCalc!$F$2:$F$49,MATCH(D5,StandingsCalc!$B$2:$B$49,0))+(13-4)/1000,-999999)</f>
        <v>3099034.0090000001</v>
      </c>
      <c r="F5">
        <f t="shared" si="0"/>
        <v>6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1096032.0079999999</v>
      </c>
      <c r="F6">
        <f t="shared" si="0"/>
        <v>12</v>
      </c>
    </row>
    <row r="7" spans="1:23" ht="15" customHeight="1">
      <c r="A7" t="s">
        <v>54</v>
      </c>
      <c r="B7" t="str">
        <f>'Fixtures by Matchday'!$AB$11</f>
        <v>Σουηδία</v>
      </c>
      <c r="C7" t="str">
        <f>'Fixtures by Matchday'!$AB$12</f>
        <v>Ολλανδία</v>
      </c>
      <c r="D7" t="str">
        <f>'Fixtures by Matchday'!$AB$13</f>
        <v>Ιαπωνία</v>
      </c>
      <c r="E7">
        <f>IFERROR(INDEX(StandingsCalc!$F$2:$F$49,MATCH(D7,StandingsCalc!$B$2:$B$49,0))+(13-6)/1000,-999999)</f>
        <v>3100043.0070000002</v>
      </c>
      <c r="F7">
        <f t="shared" si="0"/>
        <v>4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3099022.0060000001</v>
      </c>
      <c r="F8">
        <f t="shared" si="0"/>
        <v>7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3096012.0049999999</v>
      </c>
      <c r="F9">
        <f t="shared" si="0"/>
        <v>9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4098023.0040000002</v>
      </c>
      <c r="F10">
        <f t="shared" si="0"/>
        <v>3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4099033.003</v>
      </c>
      <c r="F11">
        <f t="shared" si="0"/>
        <v>1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4099032.0019999999</v>
      </c>
      <c r="F12">
        <f t="shared" si="0"/>
        <v>2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1098022.0009999999</v>
      </c>
      <c r="F13">
        <f t="shared" si="0"/>
        <v>11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D F G I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95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92</v>
      </c>
      <c r="U20">
        <f>IFERROR(IF(INDEX($F$2:$F$13,MATCH(P20,$A$2:$A$13,0))&lt;=8,100-INDEX($F$2:$F$13,MATCH(P20,$A$2:$A$13,0)),-999),-999)</f>
        <v>94</v>
      </c>
      <c r="V20">
        <f>IFERROR(IF(INDEX($F$2:$F$13,MATCH(Q20,$A$2:$A$13,0))&lt;=8,100-INDEX($F$2:$F$13,MATCH(Q20,$A$2:$A$13,0)),-999),-999)</f>
        <v>96</v>
      </c>
      <c r="W20" t="str">
        <f t="shared" ref="W20:W27" si="1">IF($L20="","",INDEX($D$2:$D$13,MATCH($L20,$A$2:$A$13,0),1))</f>
        <v>Νότια Αφρική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92</v>
      </c>
      <c r="S21">
        <f>IFERROR(IF(AND(INDEX($F$2:$F$13,MATCH(N21,$A$2:$A$13,0))&lt;=8,COUNTIF($L$20:L20,N21)=0),100-INDEX($F$2:$F$13,MATCH(N21,$A$2:$A$13,0)),-999),-999)</f>
        <v>94</v>
      </c>
      <c r="T21">
        <f>IFERROR(IF(AND(INDEX($F$2:$F$13,MATCH(O21,$A$2:$A$13,0))&lt;=8,COUNTIF($L$20:L20,O21)=0),100-INDEX($F$2:$F$13,MATCH(O21,$A$2:$A$13,0)),-999),-999)</f>
        <v>96</v>
      </c>
      <c r="U21">
        <f>IFERROR(IF(AND(INDEX($F$2:$F$13,MATCH(P21,$A$2:$A$13,0))&lt;=8,COUNTIF($L$20:L20,P21)=0),100-INDEX($F$2:$F$13,MATCH(P21,$A$2:$A$13,0)),-999),-999)</f>
        <v>93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ΗΠΑ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92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96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97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97</v>
      </c>
      <c r="U23">
        <f>IFERROR(IF(AND(INDEX($F$2:$F$13,MATCH(P23,$A$2:$A$13,0))&lt;=8,COUNTIF($L$20:L22,P23)=0),100-INDEX($F$2:$F$13,MATCH(P23,$A$2:$A$13,0)),-999),-999)</f>
        <v>99</v>
      </c>
      <c r="V23">
        <f>IFERROR(IF(AND(INDEX($F$2:$F$13,MATCH(Q23,$A$2:$A$13,0))&lt;=8,COUNTIF($L$20:L22,Q23)=0),100-INDEX($F$2:$F$13,MATCH(Q23,$A$2:$A$13,0)),-999),-999)</f>
        <v>98</v>
      </c>
      <c r="W23" t="str">
        <f t="shared" si="1"/>
        <v>Ουζμπεκιστάν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96</v>
      </c>
      <c r="U24">
        <f>IFERROR(IF(AND(INDEX($F$2:$F$13,MATCH(P24,$A$2:$A$13,0))&lt;=8,COUNTIF($L$20:L23,P24)=0),100-INDEX($F$2:$F$13,MATCH(P24,$A$2:$A$13,0)),-999),-999)</f>
        <v>97</v>
      </c>
      <c r="V24">
        <f>IFERROR(IF(AND(INDEX($F$2:$F$13,MATCH(Q24,$A$2:$A$13,0))&lt;=8,COUNTIF($L$20:L23,Q24)=0),100-INDEX($F$2:$F$13,MATCH(Q24,$A$2:$A$13,0)),-999),-999)</f>
        <v>99</v>
      </c>
      <c r="W24" t="str">
        <f t="shared" si="1"/>
        <v>Καναδάς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97</v>
      </c>
      <c r="V25">
        <f>IFERROR(IF(AND(INDEX($F$2:$F$13,MATCH(Q25,$A$2:$A$13,0))&lt;=8,COUNTIF($L$20:L24,Q25)=0),100-INDEX($F$2:$F$13,MATCH(Q25,$A$2:$A$13,0)),-999),-999)</f>
        <v>99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96</v>
      </c>
      <c r="T26">
        <f>IFERROR(IF(AND(INDEX($F$2:$F$13,MATCH(O26,$A$2:$A$13,0))&lt;=8,COUNTIF($L$20:L25,O26)=0),100-INDEX($F$2:$F$13,MATCH(O26,$A$2:$A$13,0)),-999),-999)</f>
        <v>93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99</v>
      </c>
      <c r="W26" t="str">
        <f t="shared" si="1"/>
        <v>Ιαπωνία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Σουηδία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ΗΠΑ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Βοσνία και Ερζεγοβίνη</v>
      </c>
      <c r="D44" t="str">
        <f>IFERROR(INDEX($D$2:$D$13,MATCH($L$26,$A$2:$A$13,0),1),"")</f>
        <v>Ιαπωνία</v>
      </c>
      <c r="E44" t="str">
        <f>'Fixtures by Matchday'!$Y38</f>
        <v>Ιαπωνία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Παραγουάη</v>
      </c>
    </row>
    <row r="48" spans="1:5" ht="15" customHeight="1">
      <c r="A48">
        <v>89</v>
      </c>
      <c r="B48" t="s">
        <v>268</v>
      </c>
      <c r="C48" t="str">
        <f>IF(E32="","",E32)</f>
        <v>Ελβετία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Τουρκία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Ιαπωνία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>
      <c r="A70" t="str">
        <f>'Fixtures by Matchday'!$V29</f>
        <v>Τσεχία</v>
      </c>
      <c r="B70" t="str">
        <f>'Fixtures by Matchday'!$X29</f>
        <v>Ελβετία</v>
      </c>
    </row>
    <row r="71" spans="1:2">
      <c r="A71" t="str">
        <f>'Fixtures by Matchday'!$AA29</f>
        <v>Γερμανία</v>
      </c>
      <c r="B71" t="str">
        <f>'Fixtures by Matchday'!$AC29</f>
        <v>Νότια Αφρική</v>
      </c>
    </row>
    <row r="72" spans="1:2">
      <c r="A72" t="str">
        <f>'Fixtures by Matchday'!$AF29</f>
        <v>Σουηδία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Ολλανδία</v>
      </c>
    </row>
    <row r="74" spans="1:2">
      <c r="A74" t="str">
        <f>'Fixtures by Matchday'!$V32</f>
        <v>Γαλλία</v>
      </c>
      <c r="B74" t="str">
        <f>'Fixtures by Matchday'!$X32</f>
        <v>ΗΠΑ</v>
      </c>
    </row>
    <row r="75" spans="1:2">
      <c r="A75" t="str">
        <f>'Fixtures by Matchday'!$AA32</f>
        <v>Εκουαδόρ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Ουζμπεκιστάν</v>
      </c>
    </row>
    <row r="78" spans="1:2">
      <c r="A78" t="str">
        <f>'Fixtures by Matchday'!$V35</f>
        <v>Τουρκία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Βοσνία και Ερζεγοβίνη</v>
      </c>
      <c r="B82" t="str">
        <f>'Fixtures by Matchday'!$X38</f>
        <v>Ιαπωνία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Παραγουάη</v>
      </c>
      <c r="B85" t="str">
        <f>'Fixtures by Matchday'!$AM38</f>
        <v>Αίγυπτος</v>
      </c>
    </row>
    <row r="86" spans="1:2">
      <c r="A86" t="str">
        <f>'Fixtures by Matchday'!$V42</f>
        <v>Ελβετία</v>
      </c>
      <c r="B86" t="str">
        <f>'Fixtures by Matchday'!$X42</f>
        <v>Μαρόκο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Κροατία</v>
      </c>
      <c r="B90" t="str">
        <f>'Fixtures by Matchday'!$X45</f>
        <v>Ισπανία</v>
      </c>
    </row>
    <row r="91" spans="1:2">
      <c r="A91" t="str">
        <f>'Fixtures by Matchday'!$AA45</f>
        <v>Τουρκία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Παραγουάη</v>
      </c>
    </row>
    <row r="93" spans="1:2">
      <c r="A93" t="str">
        <f>'Fixtures by Matchday'!$AK45</f>
        <v>Ιαπωνία</v>
      </c>
      <c r="B93" t="str">
        <f>'Fixtures by Matchday'!$AM45</f>
        <v>Πορτογαλία</v>
      </c>
    </row>
    <row r="94" spans="1:2">
      <c r="A94" t="str">
        <f>'Fixtures by Matchday'!$V49</f>
        <v>Μαρόκο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Γαλλία</v>
      </c>
    </row>
    <row r="96" spans="1:2">
      <c r="A96" t="str">
        <f>'Fixtures by Matchday'!$AF49</f>
        <v>Τουρκία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Pepe</cp:lastModifiedBy>
  <dcterms:created xsi:type="dcterms:W3CDTF">2026-06-04T17:30:20Z</dcterms:created>
  <dcterms:modified xsi:type="dcterms:W3CDTF">2026-06-05T07:46:05Z</dcterms:modified>
</cp:coreProperties>
</file>