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E61"/>
  <c r="D62" s="1"/>
  <c r="AC57" i="1" s="1"/>
  <c r="E60" i="5"/>
  <c r="C62" s="1"/>
  <c r="AA57" i="1" s="1"/>
  <c r="E59" i="5"/>
  <c r="D61" s="1"/>
  <c r="AC53" i="1" s="1"/>
  <c r="E58" i="5"/>
  <c r="C61" s="1"/>
  <c r="AA53" i="1" s="1"/>
  <c r="E57" i="5"/>
  <c r="D60" s="1"/>
  <c r="X53" i="1" s="1"/>
  <c r="E56" i="5"/>
  <c r="C60" s="1"/>
  <c r="V53" i="1" s="1"/>
  <c r="E55" i="5"/>
  <c r="D59" s="1"/>
  <c r="AM49" i="1" s="1"/>
  <c r="E54" i="5"/>
  <c r="C59" s="1"/>
  <c r="AK49" i="1" s="1"/>
  <c r="E53" i="5"/>
  <c r="C58" s="1"/>
  <c r="AF49" i="1" s="1"/>
  <c r="E52" i="5"/>
  <c r="D58" s="1"/>
  <c r="AH49" i="1" s="1"/>
  <c r="E51" i="5"/>
  <c r="C57" s="1"/>
  <c r="AA49" i="1" s="1"/>
  <c r="E50" i="5"/>
  <c r="D56" s="1"/>
  <c r="X49" i="1" s="1"/>
  <c r="E49" i="5"/>
  <c r="D57" s="1"/>
  <c r="AC49" i="1" s="1"/>
  <c r="E48" i="5"/>
  <c r="C56" s="1"/>
  <c r="V49" i="1" s="1"/>
  <c r="E47" i="5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/>
  <c r="V45" i="1" s="1"/>
  <c r="E41" i="5"/>
  <c r="D53" s="1"/>
  <c r="AC45" i="1" s="1"/>
  <c r="E40" i="5"/>
  <c r="C53" s="1"/>
  <c r="AA45" i="1" s="1"/>
  <c r="E39" i="5"/>
  <c r="D51" s="1"/>
  <c r="AM42" i="1" s="1"/>
  <c r="E38" i="5"/>
  <c r="C51" s="1"/>
  <c r="AK42" i="1" s="1"/>
  <c r="E37" i="5"/>
  <c r="D50" s="1"/>
  <c r="AH42" i="1" s="1"/>
  <c r="E36" i="5"/>
  <c r="D49" s="1"/>
  <c r="AC42" i="1" s="1"/>
  <c r="E35" i="5"/>
  <c r="C50"/>
  <c r="AF42" i="1" s="1"/>
  <c r="E34" i="5"/>
  <c r="D48" s="1"/>
  <c r="X42" i="1" s="1"/>
  <c r="E33" i="5"/>
  <c r="C49" s="1"/>
  <c r="AA42" i="1" s="1"/>
  <c r="E32" i="5"/>
  <c r="C48" s="1"/>
  <c r="V42" i="1" s="1"/>
  <c r="E49" i="4"/>
  <c r="D49"/>
  <c r="C49"/>
  <c r="E48"/>
  <c r="D48"/>
  <c r="F48" s="1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F39" s="1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F31" s="1"/>
  <c r="E30"/>
  <c r="D30"/>
  <c r="C30"/>
  <c r="E29"/>
  <c r="D29"/>
  <c r="C29"/>
  <c r="E28"/>
  <c r="D28"/>
  <c r="C28"/>
  <c r="E27"/>
  <c r="D27"/>
  <c r="C27"/>
  <c r="E26"/>
  <c r="F26" s="1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F17" s="1"/>
  <c r="C17"/>
  <c r="E16"/>
  <c r="D16"/>
  <c r="C16"/>
  <c r="F16" s="1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30" i="4"/>
  <c r="F46"/>
  <c r="F44"/>
  <c r="F41"/>
  <c r="F14" l="1"/>
  <c r="F32"/>
  <c r="B100" i="5"/>
  <c r="AP100" i="1"/>
  <c r="A100" i="5"/>
  <c r="AO100" i="1"/>
  <c r="B99" i="5"/>
  <c r="AP99" i="1"/>
  <c r="AO99"/>
  <c r="A99" i="5"/>
  <c r="AP98" i="1"/>
  <c r="B98" i="5"/>
  <c r="AO98" i="1"/>
  <c r="A98" i="5"/>
  <c r="B97"/>
  <c r="AP97" i="1"/>
  <c r="A97" i="5"/>
  <c r="AO97" i="1"/>
  <c r="AO96"/>
  <c r="A96" i="5"/>
  <c r="B96"/>
  <c r="AP96" i="1"/>
  <c r="A95" i="5"/>
  <c r="AO95" i="1"/>
  <c r="AP94"/>
  <c r="B94" i="5"/>
  <c r="AP95" i="1"/>
  <c r="B95" i="5"/>
  <c r="AO94" i="1"/>
  <c r="A94" i="5"/>
  <c r="B92"/>
  <c r="AP92" i="1"/>
  <c r="B93" i="5"/>
  <c r="AP93" i="1"/>
  <c r="AO92"/>
  <c r="A92" i="5"/>
  <c r="A93"/>
  <c r="AO93" i="1"/>
  <c r="B90" i="5"/>
  <c r="AP90" i="1"/>
  <c r="A90" i="5"/>
  <c r="AO90" i="1"/>
  <c r="B91" i="5"/>
  <c r="AP91" i="1"/>
  <c r="A91" i="5"/>
  <c r="AO91" i="1"/>
  <c r="AP89"/>
  <c r="B89" i="5"/>
  <c r="AO89" i="1"/>
  <c r="A89" i="5"/>
  <c r="B88"/>
  <c r="AP88" i="1"/>
  <c r="B87" i="5"/>
  <c r="AP87" i="1"/>
  <c r="A88" i="5"/>
  <c r="AO88" i="1"/>
  <c r="B86" i="5"/>
  <c r="AP86" i="1"/>
  <c r="A87" i="5"/>
  <c r="AO87" i="1"/>
  <c r="AO86"/>
  <c r="A86" i="5"/>
  <c r="F40" i="4"/>
  <c r="F33"/>
  <c r="AL14" i="1" s="1"/>
  <c r="AM14" s="1"/>
  <c r="AL12"/>
  <c r="C9" i="5" s="1"/>
  <c r="D45" s="1"/>
  <c r="AC38" i="1" s="1"/>
  <c r="B83" i="5" s="1"/>
  <c r="F25" i="4"/>
  <c r="F22"/>
  <c r="F21"/>
  <c r="F10"/>
  <c r="F9"/>
  <c r="F3"/>
  <c r="F47"/>
  <c r="F49"/>
  <c r="AL18" i="1" s="1"/>
  <c r="F43" i="4"/>
  <c r="F45"/>
  <c r="F42"/>
  <c r="F38"/>
  <c r="AB18" i="1" s="1"/>
  <c r="F36" i="4"/>
  <c r="F37"/>
  <c r="F27"/>
  <c r="AG13" i="1" s="1"/>
  <c r="F29" i="4"/>
  <c r="AG11" i="1" s="1"/>
  <c r="F28" i="4"/>
  <c r="F23"/>
  <c r="F24"/>
  <c r="F19"/>
  <c r="F20"/>
  <c r="F18"/>
  <c r="F15"/>
  <c r="AL6" i="1" s="1"/>
  <c r="F11" i="4"/>
  <c r="F6"/>
  <c r="F7"/>
  <c r="F4"/>
  <c r="F5"/>
  <c r="F34"/>
  <c r="F35"/>
  <c r="AG14" i="1"/>
  <c r="AH14" s="1"/>
  <c r="AB14"/>
  <c r="AC14" s="1"/>
  <c r="W12"/>
  <c r="AL7"/>
  <c r="AM7" s="1"/>
  <c r="AL4"/>
  <c r="F12" i="4"/>
  <c r="F13"/>
  <c r="F8"/>
  <c r="F2"/>
  <c r="B13" i="5" l="1"/>
  <c r="C39" s="1"/>
  <c r="AK32" i="1" s="1"/>
  <c r="A77" i="5" s="1"/>
  <c r="AM18" i="1"/>
  <c r="AL5"/>
  <c r="AG12"/>
  <c r="W19"/>
  <c r="AB19"/>
  <c r="AC19" s="1"/>
  <c r="AG18"/>
  <c r="AM12"/>
  <c r="AB20"/>
  <c r="D11" i="5" s="1"/>
  <c r="E11" s="1"/>
  <c r="AB21" i="1"/>
  <c r="AC21" s="1"/>
  <c r="AL20"/>
  <c r="D13" i="5" s="1"/>
  <c r="AL19" i="1"/>
  <c r="AP83"/>
  <c r="AL11"/>
  <c r="B9" i="5" s="1"/>
  <c r="C43" s="1"/>
  <c r="AK35" i="1" s="1"/>
  <c r="AO81" s="1"/>
  <c r="AL13"/>
  <c r="AB12"/>
  <c r="C7" i="5" s="1"/>
  <c r="D35" s="1"/>
  <c r="AM29" i="1" s="1"/>
  <c r="AP73" s="1"/>
  <c r="AB11"/>
  <c r="AC11" s="1"/>
  <c r="AB13"/>
  <c r="D7" i="5" s="1"/>
  <c r="E7" s="1"/>
  <c r="AL21" i="1"/>
  <c r="AM21" s="1"/>
  <c r="AG21"/>
  <c r="AH21" s="1"/>
  <c r="AG19"/>
  <c r="AH19" s="1"/>
  <c r="AG20"/>
  <c r="D12" i="5" s="1"/>
  <c r="W20" i="1"/>
  <c r="W18"/>
  <c r="X18" s="1"/>
  <c r="W21"/>
  <c r="X21" s="1"/>
  <c r="W11"/>
  <c r="B6" i="5" s="1"/>
  <c r="C33" s="1"/>
  <c r="AA29" i="1" s="1"/>
  <c r="W13"/>
  <c r="X13" s="1"/>
  <c r="W14"/>
  <c r="X14" s="1"/>
  <c r="AG5"/>
  <c r="AH5" s="1"/>
  <c r="AG6"/>
  <c r="AH6" s="1"/>
  <c r="AG4"/>
  <c r="AB4"/>
  <c r="AC4" s="1"/>
  <c r="AB7"/>
  <c r="AC7" s="1"/>
  <c r="W4"/>
  <c r="B2" i="5" s="1"/>
  <c r="C38" s="1"/>
  <c r="AF32" i="1" s="1"/>
  <c r="W6"/>
  <c r="X6" s="1"/>
  <c r="W5"/>
  <c r="W7"/>
  <c r="X7" s="1"/>
  <c r="AO77"/>
  <c r="AH18"/>
  <c r="B12" i="5"/>
  <c r="C46" s="1"/>
  <c r="AF38" i="1" s="1"/>
  <c r="C11" i="5"/>
  <c r="D43" s="1"/>
  <c r="AM35" i="1" s="1"/>
  <c r="AC20"/>
  <c r="AC18"/>
  <c r="B11" i="5"/>
  <c r="C45" s="1"/>
  <c r="AA38" i="1" s="1"/>
  <c r="X19"/>
  <c r="C10" i="5"/>
  <c r="D37" s="1"/>
  <c r="AC32" i="1" s="1"/>
  <c r="X20"/>
  <c r="D10" i="5"/>
  <c r="AH11" i="1"/>
  <c r="B8" i="5"/>
  <c r="C41" s="1"/>
  <c r="AA35" i="1" s="1"/>
  <c r="AH12"/>
  <c r="C8" i="5"/>
  <c r="D47" s="1"/>
  <c r="AM38" i="1" s="1"/>
  <c r="AH13"/>
  <c r="D8" i="5"/>
  <c r="E8" s="1"/>
  <c r="AC13" i="1"/>
  <c r="B7" i="5"/>
  <c r="C34" s="1"/>
  <c r="AF29" i="1" s="1"/>
  <c r="D44" i="5"/>
  <c r="X38" i="1" s="1"/>
  <c r="W26" i="5"/>
  <c r="X12" i="1"/>
  <c r="C6" i="5"/>
  <c r="C37" s="1"/>
  <c r="AA32" i="1" s="1"/>
  <c r="C5" i="5"/>
  <c r="C47" s="1"/>
  <c r="AK38" i="1" s="1"/>
  <c r="AM5"/>
  <c r="AM6"/>
  <c r="D5" i="5"/>
  <c r="AM4" i="1"/>
  <c r="B5" i="5"/>
  <c r="C40" s="1"/>
  <c r="V35" i="1" s="1"/>
  <c r="AG7"/>
  <c r="AH7" s="1"/>
  <c r="AH4"/>
  <c r="B4" i="5"/>
  <c r="C35" s="1"/>
  <c r="AK29" i="1" s="1"/>
  <c r="AB6"/>
  <c r="AC6" s="1"/>
  <c r="AB5"/>
  <c r="AC5" s="1"/>
  <c r="C2" i="5"/>
  <c r="C32" s="1"/>
  <c r="V29" i="1" s="1"/>
  <c r="X5"/>
  <c r="C13" i="5" l="1"/>
  <c r="D42" s="1"/>
  <c r="AH35" i="1" s="1"/>
  <c r="AM19"/>
  <c r="AM11"/>
  <c r="AM20"/>
  <c r="AH20"/>
  <c r="B10" i="5"/>
  <c r="C36" s="1"/>
  <c r="V32" i="1" s="1"/>
  <c r="AO74" s="1"/>
  <c r="D9" i="5"/>
  <c r="AM13" i="1"/>
  <c r="A81" i="5"/>
  <c r="B73"/>
  <c r="AC12" i="1"/>
  <c r="X11"/>
  <c r="C12" i="5"/>
  <c r="C42" s="1"/>
  <c r="AF35" i="1" s="1"/>
  <c r="AO80" s="1"/>
  <c r="D6" i="5"/>
  <c r="E6" s="1"/>
  <c r="C4"/>
  <c r="D34" s="1"/>
  <c r="AH29" i="1" s="1"/>
  <c r="B72" i="5" s="1"/>
  <c r="D4"/>
  <c r="E4" s="1"/>
  <c r="B3"/>
  <c r="C44" s="1"/>
  <c r="V38" i="1" s="1"/>
  <c r="A82" i="5" s="1"/>
  <c r="X4" i="1"/>
  <c r="D2" i="5"/>
  <c r="W27"/>
  <c r="D46"/>
  <c r="AH38" i="1" s="1"/>
  <c r="E13" i="5"/>
  <c r="E12"/>
  <c r="D39"/>
  <c r="AM32" i="1" s="1"/>
  <c r="W23" i="5"/>
  <c r="A84"/>
  <c r="AO84" i="1"/>
  <c r="AP81"/>
  <c r="B81" i="5"/>
  <c r="AO83" i="1"/>
  <c r="A83" i="5"/>
  <c r="W25"/>
  <c r="D41"/>
  <c r="AC35" i="1" s="1"/>
  <c r="E10" i="5"/>
  <c r="AP75" i="1"/>
  <c r="B75" i="5"/>
  <c r="A74"/>
  <c r="AO79" i="1"/>
  <c r="A79" i="5"/>
  <c r="AP85" i="1"/>
  <c r="B85" i="5"/>
  <c r="AO72" i="1"/>
  <c r="A72" i="5"/>
  <c r="B82"/>
  <c r="AP82" i="1"/>
  <c r="A75" i="5"/>
  <c r="AO75" i="1"/>
  <c r="AO71"/>
  <c r="A71" i="5"/>
  <c r="E5"/>
  <c r="D36"/>
  <c r="X32" i="1" s="1"/>
  <c r="W21" i="5"/>
  <c r="AO78" i="1"/>
  <c r="A78" i="5"/>
  <c r="A85"/>
  <c r="AO85" i="1"/>
  <c r="AO73"/>
  <c r="A73" i="5"/>
  <c r="C3"/>
  <c r="D32" s="1"/>
  <c r="X29" i="1" s="1"/>
  <c r="AP70" s="1"/>
  <c r="D3" i="5"/>
  <c r="W24" s="1"/>
  <c r="A70"/>
  <c r="AO70" i="1"/>
  <c r="A76" i="5"/>
  <c r="AO76" i="1"/>
  <c r="D33" i="5"/>
  <c r="AC29" i="1" s="1"/>
  <c r="W20" i="5"/>
  <c r="E2"/>
  <c r="B80" l="1"/>
  <c r="AP80" i="1"/>
  <c r="D38" i="5"/>
  <c r="AH32" i="1" s="1"/>
  <c r="W22" i="5"/>
  <c r="E9"/>
  <c r="A80"/>
  <c r="AP72" i="1"/>
  <c r="AO82"/>
  <c r="B84" i="5"/>
  <c r="AP84" i="1"/>
  <c r="B77" i="5"/>
  <c r="AP77" i="1"/>
  <c r="AP79"/>
  <c r="B79" i="5"/>
  <c r="B74"/>
  <c r="AP74" i="1"/>
  <c r="B70" i="5"/>
  <c r="E3"/>
  <c r="D40"/>
  <c r="X35" i="1" s="1"/>
  <c r="AP71"/>
  <c r="B71" i="5"/>
  <c r="F6" l="1"/>
  <c r="R23" s="1"/>
  <c r="AP76" i="1"/>
  <c r="B76" i="5"/>
  <c r="F7"/>
  <c r="T24" s="1"/>
  <c r="F2"/>
  <c r="R25" s="1"/>
  <c r="F13"/>
  <c r="V27" s="1"/>
  <c r="AP78" i="1"/>
  <c r="B78" i="5"/>
  <c r="F8"/>
  <c r="T26" s="1"/>
  <c r="F4"/>
  <c r="T20" s="1"/>
  <c r="F10"/>
  <c r="V22" s="1"/>
  <c r="F3"/>
  <c r="R24" s="1"/>
  <c r="F11"/>
  <c r="U27" s="1"/>
  <c r="F9"/>
  <c r="T25" s="1"/>
  <c r="F12"/>
  <c r="V23" s="1"/>
  <c r="F5"/>
  <c r="S21" s="1"/>
  <c r="S27"/>
  <c r="U24"/>
  <c r="U26"/>
  <c r="T27"/>
  <c r="U25"/>
  <c r="T23"/>
  <c r="S25" l="1"/>
  <c r="R26"/>
  <c r="S22"/>
  <c r="S24"/>
  <c r="R22"/>
  <c r="R21"/>
  <c r="U23"/>
  <c r="T22"/>
  <c r="R20"/>
  <c r="V24"/>
  <c r="J20"/>
  <c r="V21"/>
  <c r="U21"/>
  <c r="V20"/>
  <c r="T21"/>
  <c r="R27"/>
  <c r="V25"/>
  <c r="S20"/>
  <c r="S26"/>
  <c r="U20"/>
  <c r="V26"/>
  <c r="S23"/>
  <c r="U22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<sst xmlns="http://schemas.openxmlformats.org/spreadsheetml/2006/main" count="5479" uniqueCount="771">
  <si>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</si>
  <si>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</si>
  <si>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</si>
  <si>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</si>
  <si>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</si>
  <si>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</si>
  <si>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</si>
  <si>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</si>
  <si>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</si>
  <si>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</si>
  <si>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</si>
  <si>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</si>
  <si>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</si>
  <si>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</si>
  <si>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</si>
  <si>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</si>
  <si>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</si>
  <si>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</si>
  <si>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</si>
  <si>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</si>
  <si>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</si>
  <si>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</si>
  <si>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</si>
  <si>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</si>
  <si>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</si>
  <si>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</si>
  <si>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</si>
  <si>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</si>
  <si>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</si>
  <si>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</si>
  <si>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</si>
  <si>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</si>
  <si>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</si>
  <si>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</si>
  <si>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</si>
  <si>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</si>
  <si>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</si>
  <si>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</si>
  <si>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</si>
  <si>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</si>
  <si>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</si>
  <si>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</si>
  <si>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</si>
  <si>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</si>
  <si>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</si>
  <si>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</si>
  <si>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</si>
  <si>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</si>
  <si>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</si>
  <si>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</si>
  <si>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</si>
  <si>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</si>
  <si>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</si>
  <si>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</si>
  <si>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</si>
  <si>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</si>
  <si>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</si>
  <si>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</si>
  <si>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</si>
  <si>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</si>
  <si>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</si>
  <si>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</si>
  <si>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</si>
  <si>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</si>
  <si>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</si>
  <si>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</si>
  <si>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</si>
  <si>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</si>
  <si>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</si>
  <si>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</si>
  <si>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</si>
  <si>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</si>
  <si>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</si>
  <si>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</si>
  <si>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</si>
  <si>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</si>
  <si>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</si>
  <si>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</si>
  <si>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</si>
  <si>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</si>
  <si>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</si>
  <si>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</si>
  <si>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</si>
  <si>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</si>
  <si>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</si>
  <si>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</si>
  <si>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</si>
  <si>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</si>
  <si>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</si>
  <si>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</si>
  <si>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</si>
  <si>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</si>
  <si>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</si>
  <si>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</si>
  <si>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</si>
  <si>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</si>
  <si>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</si>
  <si>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</si>
  <si>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</si>
  <si>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</si>
  <si>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</si>
  <si>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</si>
  <si>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</si>
  <si>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</si>
  <si>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</si>
  <si>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</si>
  <si>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</si>
  <si>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</si>
  <si>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</si>
  <si>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</si>
  <si>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</si>
  <si>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</si>
  <si>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</si>
  <si>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</si>
  <si>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</si>
  <si>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</si>
  <si>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</si>
  <si>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</si>
  <si>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</si>
  <si>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</si>
  <si>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</si>
  <si>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</si>
  <si>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</si>
  <si>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</si>
  <si>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</si>
  <si>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</si>
  <si>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</si>
  <si>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</si>
  <si>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</si>
  <si>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</si>
  <si>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</si>
  <si>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</si>
  <si>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</si>
  <si>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</si>
  <si>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</si>
  <si>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</si>
  <si>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</si>
  <si>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</si>
  <si>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</si>
  <si>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</si>
  <si>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</si>
  <si>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</si>
  <si>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</si>
  <si>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</si>
  <si>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</si>
  <si>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</si>
  <si>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</si>
  <si>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</si>
  <si>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</si>
  <si>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</si>
  <si>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</si>
  <si>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</si>
  <si>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</si>
  <si>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</si>
  <si>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</si>
  <si>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</si>
  <si>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</si>
  <si>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</si>
  <si>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</si>
  <si>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</si>
  <si>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</si>
  <si>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</si>
  <si>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</si>
  <si>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</si>
  <si>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</si>
  <si>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</si>
  <si>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</si>
  <si>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</si>
  <si>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</si>
  <si>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</si>
  <si>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</si>
  <si>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</si>
  <si>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</si>
  <si>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</si>
  <si>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</si>
  <si>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</si>
  <si>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</si>
  <si>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</si>
  <si>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</si>
  <si>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</si>
  <si>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</si>
  <si>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</si>
  <si>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</si>
  <si>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</si>
  <si>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</si>
  <si>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</si>
  <si>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</si>
  <si>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</si>
  <si>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</si>
  <si>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</si>
  <si>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</si>
  <si>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</si>
  <si>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</si>
  <si>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</si>
  <si>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</si>
  <si>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</si>
  <si>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</si>
  <si>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</si>
  <si>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</si>
  <si>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</si>
  <si>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</si>
  <si>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</si>
  <si>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</si>
  <si>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</si>
  <si>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</si>
  <si>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</si>
  <si>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</si>
  <si>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</si>
  <si>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</si>
  <si>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</si>
  <si>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</si>
  <si>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</si>
  <si>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</si>
  <si>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</si>
  <si>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</si>
  <si>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</si>
  <si>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</si>
  <si>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</si>
  <si>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</si>
  <si>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</si>
  <si>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</si>
  <si>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</si>
  <si>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</si>
  <si>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</si>
  <si>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</si>
  <si>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</si>
  <si>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</si>
  <si>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</si>
  <si>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</si>
  <si>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</si>
  <si>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</si>
  <si>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</si>
  <si>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</si>
  <si>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</si>
  <si>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</si>
  <si>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</si>
  <si>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</si>
  <si>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</si>
  <si>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</si>
  <si>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</si>
  <si>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</si>
  <si>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</si>
  <si>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</si>
  <si>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</si>
  <si>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</si>
  <si>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</si>
  <si>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</si>
  <si>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</si>
  <si>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</si>
  <si>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</si>
  <si>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</si>
  <si>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</si>
  <si>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</si>
  <si>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</si>
  <si>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</si>
  <si>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</si>
  <si>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</si>
  <si>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</si>
  <si>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</si>
  <si>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</si>
  <si>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</si>
  <si>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</si>
  <si>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</si>
  <si>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</si>
  <si>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</si>
  <si>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</si>
  <si>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</si>
  <si>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</si>
  <si>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</si>
  <si>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</si>
  <si>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</si>
  <si>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</si>
  <si>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</si>
  <si>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</si>
  <si>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</si>
  <si>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</si>
  <si>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</si>
  <si>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</si>
  <si>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</si>
  <si>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</si>
  <si>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</si>
  <si>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</si>
  <si>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</si>
  <si>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</si>
  <si>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</si>
  <si>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</si>
  <si>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</si>
  <si>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</si>
  <si>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</si>
  <si>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</si>
  <si>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</si>
  <si>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</si>
  <si>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</si>
  <si>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</si>
  <si>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</si>
  <si>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</si>
  <si>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</si>
  <si>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</si>
  <si>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</si>
  <si>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</si>
  <si>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</si>
  <si>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</si>
  <si>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</si>
  <si>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</si>
  <si>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</si>
  <si>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</si>
  <si>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</si>
  <si>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</si>
  <si>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</si>
  <si>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</si>
  <si>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</si>
  <si>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</si>
  <si>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</si>
  <si>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</si>
  <si>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</si>
  <si>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</si>
  <si>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</si>
  <si>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</si>
  <si>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</si>
  <si>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</si>
  <si>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</si>
  <si>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</si>
  <si>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</si>
  <si>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</si>
  <si>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</si>
  <si>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</si>
  <si>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</si>
  <si>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</si>
  <si>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</si>
  <si>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</si>
  <si>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</si>
  <si>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</si>
  <si>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</si>
  <si>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</si>
  <si>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</si>
  <si>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</si>
  <si>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</si>
  <si>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</si>
  <si>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</si>
  <si>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</si>
  <si>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</si>
  <si>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</si>
  <si>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</si>
  <si>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</si>
  <si>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</si>
  <si>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</si>
  <si>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</si>
  <si>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</si>
  <si>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</si>
  <si>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</si>
  <si>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</si>
  <si>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</si>
  <si>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</si>
  <si>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</si>
  <si>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</si>
  <si>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</si>
  <si>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</si>
  <si>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</si>
  <si>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</si>
  <si>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</si>
  <si>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</si>
  <si>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</si>
  <si>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</si>
  <si>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</si>
  <si>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</si>
  <si>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</si>
  <si>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</si>
  <si>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</si>
  <si>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</si>
  <si>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</si>
  <si>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</si>
  <si>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</si>
  <si>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</si>
  <si>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</si>
  <si>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</si>
  <si>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</si>
  <si>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</si>
  <si>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</si>
  <si>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</si>
  <si>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</si>
  <si>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</si>
  <si>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</si>
  <si>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</si>
  <si>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</si>
  <si>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</si>
  <si>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</si>
  <si>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</si>
  <si>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</si>
  <si>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</si>
  <si>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</si>
  <si>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</si>
  <si>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</si>
  <si>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</si>
  <si>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</si>
  <si>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</si>
  <si>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</si>
  <si>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</si>
  <si>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</si>
  <si>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</si>
  <si>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</si>
  <si>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</si>
  <si>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</si>
  <si>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</si>
  <si>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</si>
  <si>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</si>
  <si>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</si>
  <si>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</si>
  <si>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</si>
  <si>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</si>
  <si>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</si>
  <si>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</si>
  <si>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</si>
  <si>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</si>
  <si>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</si>
  <si>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</si>
  <si>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</si>
  <si>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</si>
  <si>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</si>
  <si>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</si>
  <si>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</si>
  <si>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</si>
  <si>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</si>
  <si>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</si>
  <si>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</si>
  <si>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</si>
  <si>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</si>
  <si>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</si>
  <si>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</si>
  <si>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</si>
  <si>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</si>
  <si>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</si>
  <si>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</si>
  <si>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</si>
  <si>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</si>
  <si>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</si>
  <si>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</si>
  <si>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</si>
  <si>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</si>
  <si>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</si>
  <si>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</si>
  <si>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</si>
  <si>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</si>
  <si>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</si>
  <si>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</si>
  <si>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</si>
  <si>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</si>
  <si>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</si>
  <si>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</si>
  <si>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</si>
  <si>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</si>
  <si>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</si>
  <si>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</si>
  <si>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</si>
  <si>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</si>
  <si>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</si>
  <si>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</si>
  <si>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</si>
  <si>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</si>
  <si>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</si>
  <si>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</si>
  <si>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</si>
  <si>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</si>
  <si>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</si>
  <si>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</si>
  <si>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</si>
  <si>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</si>
  <si>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</si>
  <si>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</si>
  <si>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</si>
  <si>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</si>
  <si>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</si>
  <si>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</si>
  <si>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</si>
  <si>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</si>
  <si>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</si>
  <si>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</si>
  <si>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</si>
  <si>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</si>
  <si>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</si>
  <si>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</si>
  <si>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</si>
  <si>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</si>
  <si>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</si>
  <si>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</si>
  <si>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</si>
  <si>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</si>
  <si>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</si>
  <si>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</si>
  <si>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</si>
  <si>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</si>
  <si>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</si>
  <si>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</si>
  <si>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</si>
  <si>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</si>
  <si>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</si>
  <si>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</si>
  <si>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</si>
  <si>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</si>
  <si>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</si>
  <si>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</si>
  <si>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</si>
  <si>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</si>
  <si>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</si>
  <si>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</si>
  <si>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</si>
  <si>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</si>
  <si>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</si>
  <si>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</si>
  <si>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</si>
  <si>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</si>
  <si>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</si>
  <si>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</si>
  <si>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</si>
  <si>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</si>
  <si>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</si>
  <si>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</si>
  <si>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</si>
  <si>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</si>
  <si>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</si>
  <si>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</si>
  <si>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</si>
  <si>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</si>
  <si>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</si>
  <si>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</si>
  <si>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</si>
  <si>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</si>
  <si>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</si>
  <si>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</si>
  <si>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</si>
  <si>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</si>
  <si>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</si>
  <si>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</si>
  <si>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</si>
  <si>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</si>
  <si>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</si>
  <si>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</si>
  <si>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</si>
  <si>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</si>
  <si>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</si>
  <si>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</si>
  <si>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</si>
  <si>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</si>
  <si>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</si>
  <si>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</si>
  <si>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</si>
  <si>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</si>
  <si>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</si>
  <si>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</si>
  <si>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</si>
  <si>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</si>
  <si>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</si>
  <si>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</si>
  <si>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</si>
  <si>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</si>
  <si>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</si>
  <si>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</si>
  <si>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</si>
  <si>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</si>
  <si>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</si>
  <si>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</si>
  <si>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</si>
  <si>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</si>
  <si>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</si>
  <si>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</si>
  <si>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</si>
  <si>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</si>
  <si>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</si>
  <si>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</si>
  <si>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</si>
  <si>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</si>
  <si>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</si>
  <si>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</si>
  <si>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</si>
  <si>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</si>
  <si>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</si>
  <si>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</si>
  <si>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</si>
  <si>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</si>
  <si>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</si>
  <si>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</si>
  <si>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</si>
  <si>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</si>
  <si>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</si>
  <si>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</si>
  <si>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</si>
  <si>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</si>
  <si>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</si>
  <si>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</si>
  <si>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</si>
  <si>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</si>
  <si>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</si>
  <si>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</si>
  <si>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</si>
  <si>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</si>
  <si>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</si>
  <si>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</si>
  <si>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</si>
  <si>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</si>
  <si>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</si>
  <si>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</si>
  <si>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</si>
  <si>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</si>
  <si>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</si>
  <si>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</si>
  <si>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</si>
  <si>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</si>
  <si>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</si>
  <si>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</si>
  <si>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</si>
  <si>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</si>
  <si>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</si>
  <si>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</si>
  <si>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</si>
  <si>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</si>
  <si>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</si>
  <si>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</si>
  <si>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</si>
  <si>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</si>
  <si>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</si>
  <si>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</si>
  <si>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</si>
  <si>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</si>
  <si>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</si>
  <si>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</si>
  <si>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</si>
  <si>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</si>
  <si>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</si>
  <si>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</si>
  <si>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</si>
  <si>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</si>
  <si>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</si>
  <si>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</si>
  <si>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</si>
  <si>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</si>
  <si>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</si>
  <si>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</si>
  <si>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</si>
  <si>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</si>
  <si>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</si>
  <si>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</si>
  <si>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</si>
  <si>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</si>
  <si>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</si>
  <si>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</si>
  <si>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</si>
  <si>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</si>
  <si>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</si>
  <si>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</si>
  <si>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</si>
  <si>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</si>
  <si>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</si>
  <si>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</si>
  <si>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</si>
  <si>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</si>
  <si>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</si>
  <si>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</si>
  <si>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</si>
  <si>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</si>
  <si>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</si>
  <si>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</si>
  <si>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</si>
  <si>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</si>
  <si>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</si>
  <si>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</si>
  <si>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</si>
  <si>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</si>
  <si>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</si>
  <si>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</si>
  <si>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</si>
  <si>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</si>
  <si>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</si>
  <si>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</si>
  <si>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</si>
  <si>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</si>
  <si>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</si>
  <si>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</si>
  <si>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</si>
  <si>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</si>
  <si>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</si>
  <si>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</si>
  <si>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</si>
  <si>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</si>
  <si>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</si>
  <si>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</si>
  <si>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</si>
  <si>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</si>
  <si>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</si>
  <si>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</si>
  <si>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</si>
  <si>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</si>
  <si>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</si>
  <si>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</si>
  <si>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</si>
  <si>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</si>
  <si>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</si>
  <si>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</si>
  <si>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</si>
  <si>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</si>
  <si>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</si>
  <si>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</si>
  <si>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</si>
  <si>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</si>
  <si>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</si>
  <si>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</si>
  <si>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</si>
  <si>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</si>
  <si>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</si>
  <si>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</si>
  <si>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</si>
  <si>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</si>
  <si>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</si>
  <si>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</si>
  <si>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</si>
  <si>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</si>
  <si>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</si>
  <si>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</si>
  <si>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</si>
  <si>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</si>
  <si>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</si>
  <si>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</si>
  <si>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</si>
  <si>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</si>
  <si>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</si>
  <si>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</si>
  <si>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</si>
  <si>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</si>
  <si>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</si>
  <si>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</si>
  <si>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</si>
  <si>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</si>
  <si>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</si>
  <si>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</si>
  <si>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</si>
  <si>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</si>
  <si>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</si>
  <si>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</si>
  <si>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</si>
  <si>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</si>
  <si>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</si>
  <si>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</si>
  <si>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</si>
  <si>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</si>
  <si>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</si>
  <si>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</si>
  <si>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</si>
  <si>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</si>
  <si>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</si>
  <si>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</si>
  <si>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</si>
  <si>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</si>
  <si>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</si>
  <si>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</si>
  <si>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</si>
  <si>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</si>
  <si>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</si>
  <si>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</si>
  <si>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</si>
  <si>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</si>
  <si>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</si>
  <si>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</si>
  <si>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</si>
  <si>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</si>
  <si>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</si>
  <si>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</si>
  <si>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</si>
  <si>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</si>
  <si>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</si>
  <si>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</si>
  <si>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</si>
  <si>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mpaklas</t>
  </si>
  <si>
    <t>christos.mpaklatzis@gmail.com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</si>
</sst>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5" fillId="30" borderId="2" xfId="2" applyFill="1" applyBorder="1" applyAlignment="1" applyProtection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os.mpaklatz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topLeftCell="U47" workbookViewId="0">
      <selection activeCell="U58" sqref="U58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>
      <c r="A3" s="38" t="s">
        <v>11</v>
      </c>
      <c r="B3" s="4" t="s">
        <v>12</v>
      </c>
      <c r="C3" s="5">
        <v>1</v>
      </c>
      <c r="D3" s="5" t="s">
        <v>13</v>
      </c>
      <c r="E3" s="5">
        <v>2</v>
      </c>
      <c r="F3" s="4" t="str">
        <f t="shared" ref="F3:F26" si="0">IF(OR(C3="",E3=""),"",IF(C3&gt;E3,"1",IF(C3=E3,"X","2")))</f>
        <v>2</v>
      </c>
      <c r="G3" s="2"/>
      <c r="H3" s="38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8" t="s">
        <v>11</v>
      </c>
      <c r="P3" s="4" t="s">
        <v>15</v>
      </c>
      <c r="Q3" s="5">
        <v>3</v>
      </c>
      <c r="R3" s="5" t="s">
        <v>13</v>
      </c>
      <c r="S3" s="5">
        <v>3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24"/>
      <c r="B4" s="4" t="s">
        <v>19</v>
      </c>
      <c r="C4" s="5">
        <v>0</v>
      </c>
      <c r="D4" s="5" t="s">
        <v>13</v>
      </c>
      <c r="E4" s="5">
        <v>0</v>
      </c>
      <c r="F4" s="4" t="str">
        <f t="shared" si="0"/>
        <v>X</v>
      </c>
      <c r="G4" s="2"/>
      <c r="H4" s="24"/>
      <c r="I4" s="4" t="s">
        <v>20</v>
      </c>
      <c r="J4" s="5">
        <v>3</v>
      </c>
      <c r="K4" s="5" t="s">
        <v>13</v>
      </c>
      <c r="L4" s="5">
        <v>3</v>
      </c>
      <c r="M4" s="4" t="str">
        <f t="shared" si="1"/>
        <v>X</v>
      </c>
      <c r="N4" s="2"/>
      <c r="O4" s="24"/>
      <c r="P4" s="4" t="s">
        <v>21</v>
      </c>
      <c r="Q4" s="5">
        <v>1</v>
      </c>
      <c r="R4" s="5" t="s">
        <v>13</v>
      </c>
      <c r="S4" s="5">
        <v>0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Νότια Αφρική</v>
      </c>
      <c r="X4" s="7">
        <f>INDEX(StandingsCalc!$C$2:$C$5,MATCH(W4,StandingsCalc!$B$2:$B$5,0))</f>
        <v>6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6</v>
      </c>
      <c r="AK4" s="7">
        <v>1</v>
      </c>
      <c r="AL4" s="8" t="str">
        <f>INDEX(StandingsCalc!$B$14:$B$17,MATCH(LARGE(StandingsCalc!$F$14:$F$17,1),StandingsCalc!$F$14:$F$17,0))</f>
        <v>Παραγουάη</v>
      </c>
      <c r="AM4" s="7">
        <f>INDEX(StandingsCalc!$C$14:$C$17,MATCH(AL4,StandingsCalc!$B$14:$B$17,0))</f>
        <v>7</v>
      </c>
    </row>
    <row r="5" spans="1:39" ht="21.75" customHeight="1">
      <c r="A5" s="40" t="s">
        <v>22</v>
      </c>
      <c r="B5" s="4" t="s">
        <v>23</v>
      </c>
      <c r="C5" s="5">
        <v>2</v>
      </c>
      <c r="D5" s="5" t="s">
        <v>13</v>
      </c>
      <c r="E5" s="5">
        <v>0</v>
      </c>
      <c r="F5" s="4" t="str">
        <f t="shared" si="0"/>
        <v>1</v>
      </c>
      <c r="G5" s="2"/>
      <c r="H5" s="40" t="s">
        <v>22</v>
      </c>
      <c r="I5" s="4" t="s">
        <v>24</v>
      </c>
      <c r="J5" s="5">
        <v>1</v>
      </c>
      <c r="K5" s="5" t="s">
        <v>13</v>
      </c>
      <c r="L5" s="5">
        <v>0</v>
      </c>
      <c r="M5" s="4" t="str">
        <f t="shared" si="1"/>
        <v>1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5</v>
      </c>
    </row>
    <row r="6" spans="1:39" ht="21.75" customHeight="1">
      <c r="A6" s="24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24"/>
      <c r="I6" s="4" t="s">
        <v>27</v>
      </c>
      <c r="J6" s="5">
        <v>1</v>
      </c>
      <c r="K6" s="5" t="s">
        <v>13</v>
      </c>
      <c r="L6" s="5">
        <v>1</v>
      </c>
      <c r="M6" s="4" t="str">
        <f t="shared" si="1"/>
        <v>X</v>
      </c>
      <c r="N6" s="2"/>
      <c r="O6" s="24"/>
      <c r="P6" s="4" t="s">
        <v>28</v>
      </c>
      <c r="Q6" s="5">
        <v>0</v>
      </c>
      <c r="R6" s="5" t="s">
        <v>13</v>
      </c>
      <c r="S6" s="5">
        <v>0</v>
      </c>
      <c r="T6" s="4" t="str">
        <f t="shared" si="2"/>
        <v>X</v>
      </c>
      <c r="V6" s="7">
        <v>3</v>
      </c>
      <c r="W6" s="8" t="str">
        <f>INDEX(StandingsCalc!$B$2:$B$5,MATCH(LARGE(StandingsCalc!$F$2:$F$5,3),StandingsCalc!$F$2:$F$5,0))</f>
        <v>Μεξικό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Κατάρ</v>
      </c>
      <c r="AC6" s="7">
        <f>INDEX(StandingsCalc!$C$6:$C$9,MATCH(AB6,StandingsCalc!$B$6:$B$9,0))</f>
        <v>2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4</v>
      </c>
    </row>
    <row r="7" spans="1:39" ht="21.75" customHeight="1">
      <c r="A7" s="23" t="s">
        <v>29</v>
      </c>
      <c r="B7" s="4" t="s">
        <v>30</v>
      </c>
      <c r="C7" s="5">
        <v>1</v>
      </c>
      <c r="D7" s="5" t="s">
        <v>13</v>
      </c>
      <c r="E7" s="5">
        <v>0</v>
      </c>
      <c r="F7" s="4" t="str">
        <f t="shared" si="0"/>
        <v>1</v>
      </c>
      <c r="G7" s="2"/>
      <c r="H7" s="23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0</v>
      </c>
      <c r="T7" s="4" t="str">
        <f t="shared" si="2"/>
        <v>1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Βοσνία και Ερζεγοβίνη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ΗΠΑ</v>
      </c>
      <c r="AM7" s="7">
        <f>INDEX(StandingsCalc!$C$14:$C$17,MATCH(AL7,StandingsCalc!$B$14:$B$17,0))</f>
        <v>0</v>
      </c>
    </row>
    <row r="8" spans="1:39" ht="21.75" customHeight="1">
      <c r="A8" s="24"/>
      <c r="B8" s="4" t="s">
        <v>33</v>
      </c>
      <c r="C8" s="5">
        <v>1</v>
      </c>
      <c r="D8" s="5" t="s">
        <v>13</v>
      </c>
      <c r="E8" s="5">
        <v>1</v>
      </c>
      <c r="F8" s="4" t="str">
        <f t="shared" si="0"/>
        <v>X</v>
      </c>
      <c r="G8" s="2"/>
      <c r="H8" s="24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1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8" t="s">
        <v>36</v>
      </c>
      <c r="B9" s="4" t="s">
        <v>37</v>
      </c>
      <c r="C9" s="5">
        <v>0</v>
      </c>
      <c r="D9" s="5" t="s">
        <v>13</v>
      </c>
      <c r="E9" s="5">
        <v>1</v>
      </c>
      <c r="F9" s="4" t="str">
        <f t="shared" si="0"/>
        <v>2</v>
      </c>
      <c r="G9" s="2"/>
      <c r="H9" s="38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8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 t="shared" si="2"/>
        <v>1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>
      <c r="A10" s="24"/>
      <c r="B10" s="4" t="s">
        <v>44</v>
      </c>
      <c r="C10" s="5">
        <v>2</v>
      </c>
      <c r="D10" s="5" t="s">
        <v>13</v>
      </c>
      <c r="E10" s="5">
        <v>2</v>
      </c>
      <c r="F10" s="4" t="str">
        <f t="shared" si="0"/>
        <v>X</v>
      </c>
      <c r="G10" s="2"/>
      <c r="H10" s="24"/>
      <c r="I10" s="4" t="s">
        <v>45</v>
      </c>
      <c r="J10" s="5">
        <v>1</v>
      </c>
      <c r="K10" s="5" t="s">
        <v>13</v>
      </c>
      <c r="L10" s="5">
        <v>2</v>
      </c>
      <c r="M10" s="4" t="str">
        <f t="shared" si="1"/>
        <v>2</v>
      </c>
      <c r="N10" s="2"/>
      <c r="O10" s="24"/>
      <c r="P10" s="4" t="s">
        <v>46</v>
      </c>
      <c r="Q10" s="5">
        <v>1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25" t="s">
        <v>47</v>
      </c>
      <c r="B11" s="4" t="s">
        <v>48</v>
      </c>
      <c r="C11" s="5">
        <v>5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6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5</v>
      </c>
      <c r="AK11" s="7">
        <v>1</v>
      </c>
      <c r="AL11" s="8" t="str">
        <f>INDEX(StandingsCalc!$B$30:$B$33,MATCH(LARGE(StandingsCalc!$F$30:$F$33,1),StandingsCalc!$F$30:$F$33,0))</f>
        <v>Ουρουγουάη</v>
      </c>
      <c r="AM11" s="7">
        <f>INDEX(StandingsCalc!$C$30:$C$33,MATCH(AL11,StandingsCalc!$B$30:$B$33,0))</f>
        <v>9</v>
      </c>
    </row>
    <row r="12" spans="1:39" ht="21.75" customHeight="1">
      <c r="A12" s="24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4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24"/>
      <c r="P12" s="4" t="s">
        <v>53</v>
      </c>
      <c r="Q12" s="5">
        <v>0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Ισπανία</v>
      </c>
      <c r="AM12" s="7">
        <f>INDEX(StandingsCalc!$C$30:$C$33,MATCH(AL12,StandingsCalc!$B$30:$B$33,0))</f>
        <v>6</v>
      </c>
    </row>
    <row r="13" spans="1:39" ht="21.75" customHeight="1">
      <c r="A13" s="33" t="s">
        <v>54</v>
      </c>
      <c r="B13" s="4" t="s">
        <v>55</v>
      </c>
      <c r="C13" s="5">
        <v>2</v>
      </c>
      <c r="D13" s="5" t="s">
        <v>13</v>
      </c>
      <c r="E13" s="5">
        <v>3</v>
      </c>
      <c r="F13" s="4" t="str">
        <f t="shared" si="0"/>
        <v>2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>
      <c r="A14" s="24"/>
      <c r="B14" s="4" t="s">
        <v>58</v>
      </c>
      <c r="C14" s="5">
        <v>0</v>
      </c>
      <c r="D14" s="5" t="s">
        <v>13</v>
      </c>
      <c r="E14" s="5">
        <v>2</v>
      </c>
      <c r="F14" s="4" t="str">
        <f t="shared" si="0"/>
        <v>2</v>
      </c>
      <c r="G14" s="2"/>
      <c r="H14" s="24"/>
      <c r="I14" s="4" t="s">
        <v>59</v>
      </c>
      <c r="J14" s="5">
        <v>1</v>
      </c>
      <c r="K14" s="5" t="s">
        <v>13</v>
      </c>
      <c r="L14" s="5">
        <v>1</v>
      </c>
      <c r="M14" s="4" t="str">
        <f t="shared" si="1"/>
        <v>X</v>
      </c>
      <c r="N14" s="2"/>
      <c r="O14" s="24"/>
      <c r="P14" s="4" t="s">
        <v>60</v>
      </c>
      <c r="Q14" s="5">
        <v>1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2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>
      <c r="A15" s="35" t="s">
        <v>61</v>
      </c>
      <c r="B15" s="4" t="s">
        <v>62</v>
      </c>
      <c r="C15" s="5">
        <v>1</v>
      </c>
      <c r="D15" s="5" t="s">
        <v>13</v>
      </c>
      <c r="E15" s="5">
        <v>0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1</v>
      </c>
      <c r="K15" s="5" t="s">
        <v>13</v>
      </c>
      <c r="L15" s="5">
        <v>1</v>
      </c>
      <c r="M15" s="4" t="str">
        <f t="shared" si="1"/>
        <v>X</v>
      </c>
      <c r="N15" s="2"/>
      <c r="O15" s="35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24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4"/>
      <c r="I16" s="4" t="s">
        <v>66</v>
      </c>
      <c r="J16" s="5">
        <v>0</v>
      </c>
      <c r="K16" s="5" t="s">
        <v>13</v>
      </c>
      <c r="L16" s="5">
        <v>0</v>
      </c>
      <c r="M16" s="4" t="str">
        <f t="shared" si="1"/>
        <v>X</v>
      </c>
      <c r="N16" s="2"/>
      <c r="O16" s="24"/>
      <c r="P16" s="4" t="s">
        <v>67</v>
      </c>
      <c r="Q16" s="5">
        <v>1</v>
      </c>
      <c r="R16" s="5" t="s">
        <v>13</v>
      </c>
      <c r="S16" s="5">
        <v>1</v>
      </c>
      <c r="T16" s="4" t="str">
        <f t="shared" si="2"/>
        <v>X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>
      <c r="A17" s="34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1</v>
      </c>
      <c r="K17" s="5" t="s">
        <v>13</v>
      </c>
      <c r="L17" s="5">
        <v>0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24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24"/>
      <c r="P18" s="4" t="s">
        <v>78</v>
      </c>
      <c r="Q18" s="5">
        <v>1</v>
      </c>
      <c r="R18" s="5" t="s">
        <v>13</v>
      </c>
      <c r="S18" s="5">
        <v>0</v>
      </c>
      <c r="T18" s="4" t="str">
        <f t="shared" si="2"/>
        <v>1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7</v>
      </c>
      <c r="AF18" s="7">
        <v>1</v>
      </c>
      <c r="AG18" s="8" t="str">
        <f>INDEX(StandingsCalc!$B$42:$B$45,MATCH(LARGE(StandingsCalc!$F$42:$F$45,1),StandingsCalc!$F$42:$F$45,0))</f>
        <v>Κολομβία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Κροατία</v>
      </c>
      <c r="AM18" s="7">
        <f>INDEX(StandingsCalc!$C$46:$C$49,MATCH(AL18,StandingsCalc!$B$46:$B$49,0))</f>
        <v>9</v>
      </c>
    </row>
    <row r="19" spans="1:40" ht="21.75" customHeight="1">
      <c r="A19" s="36" t="s">
        <v>79</v>
      </c>
      <c r="B19" s="4" t="s">
        <v>80</v>
      </c>
      <c r="C19" s="5">
        <v>3</v>
      </c>
      <c r="D19" s="5" t="s">
        <v>13</v>
      </c>
      <c r="E19" s="5">
        <v>0</v>
      </c>
      <c r="F19" s="4" t="str">
        <f t="shared" si="0"/>
        <v>1</v>
      </c>
      <c r="G19" s="2"/>
      <c r="H19" s="36" t="s">
        <v>79</v>
      </c>
      <c r="I19" s="4" t="s">
        <v>81</v>
      </c>
      <c r="J19" s="5">
        <v>2</v>
      </c>
      <c r="K19" s="5" t="s">
        <v>13</v>
      </c>
      <c r="L19" s="5">
        <v>2</v>
      </c>
      <c r="M19" s="4" t="str">
        <f t="shared" si="1"/>
        <v>X</v>
      </c>
      <c r="N19" s="2"/>
      <c r="O19" s="3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7</v>
      </c>
      <c r="AF19" s="7">
        <v>2</v>
      </c>
      <c r="AG19" s="8" t="str">
        <f>INDEX(StandingsCalc!$B$42:$B$45,MATCH(LARGE(StandingsCalc!$F$42:$F$45,2),StandingsCalc!$F$42:$F$45,0))</f>
        <v>Πορτογαλία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Αγγλία</v>
      </c>
      <c r="AM19" s="7">
        <f>INDEX(StandingsCalc!$C$46:$C$49,MATCH(AL19,StandingsCalc!$B$46:$B$49,0))</f>
        <v>6</v>
      </c>
    </row>
    <row r="20" spans="1:40" ht="21.75" customHeight="1">
      <c r="A20" s="24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4"/>
      <c r="P20" s="4" t="s">
        <v>85</v>
      </c>
      <c r="Q20" s="5">
        <v>0</v>
      </c>
      <c r="R20" s="5" t="s">
        <v>13</v>
      </c>
      <c r="S20" s="5">
        <v>1</v>
      </c>
      <c r="T20" s="4" t="str">
        <f t="shared" si="2"/>
        <v>2</v>
      </c>
      <c r="V20" s="7">
        <v>3</v>
      </c>
      <c r="W20" s="8" t="str">
        <f>INDEX(StandingsCalc!$B$34:$B$37,MATCH(LARGE(StandingsCalc!$F$34:$F$37,3),StandingsCalc!$F$34:$F$37,0))</f>
        <v>Ιράκ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2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>
      <c r="A21" s="45" t="s">
        <v>86</v>
      </c>
      <c r="B21" s="4" t="s">
        <v>87</v>
      </c>
      <c r="C21" s="5">
        <v>2</v>
      </c>
      <c r="D21" s="5" t="s">
        <v>13</v>
      </c>
      <c r="E21" s="5">
        <v>2</v>
      </c>
      <c r="F21" s="4" t="str">
        <f t="shared" si="0"/>
        <v>X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1</v>
      </c>
      <c r="R21" s="5" t="s">
        <v>13</v>
      </c>
      <c r="S21" s="5">
        <v>0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Σενεγάλη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2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>
      <c r="A22" s="24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0</v>
      </c>
      <c r="K22" s="5" t="s">
        <v>13</v>
      </c>
      <c r="L22" s="5">
        <v>2</v>
      </c>
      <c r="M22" s="4" t="str">
        <f t="shared" si="1"/>
        <v>2</v>
      </c>
      <c r="N22" s="2"/>
      <c r="O22" s="24"/>
      <c r="P22" s="4" t="s">
        <v>92</v>
      </c>
      <c r="Q22" s="5">
        <v>0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39" t="s">
        <v>93</v>
      </c>
      <c r="B23" s="4" t="s">
        <v>94</v>
      </c>
      <c r="C23" s="5">
        <v>2</v>
      </c>
      <c r="D23" s="5" t="s">
        <v>13</v>
      </c>
      <c r="E23" s="5">
        <v>1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1</v>
      </c>
      <c r="K23" s="5" t="s">
        <v>13</v>
      </c>
      <c r="L23" s="5">
        <v>1</v>
      </c>
      <c r="M23" s="4" t="str">
        <f t="shared" si="1"/>
        <v>X</v>
      </c>
      <c r="N23" s="2"/>
      <c r="O23" s="39" t="s">
        <v>93</v>
      </c>
      <c r="P23" s="4" t="s">
        <v>96</v>
      </c>
      <c r="Q23" s="5">
        <v>1</v>
      </c>
      <c r="R23" s="5" t="s">
        <v>13</v>
      </c>
      <c r="S23" s="5">
        <v>0</v>
      </c>
      <c r="T23" s="4" t="str">
        <f t="shared" si="2"/>
        <v>1</v>
      </c>
      <c r="V23" s="51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>
      <c r="A24" s="24"/>
      <c r="B24" s="4" t="s">
        <v>98</v>
      </c>
      <c r="C24" s="5">
        <v>0</v>
      </c>
      <c r="D24" s="5" t="s">
        <v>13</v>
      </c>
      <c r="E24" s="5">
        <v>1</v>
      </c>
      <c r="F24" s="4" t="str">
        <f t="shared" si="0"/>
        <v>2</v>
      </c>
      <c r="G24" s="2"/>
      <c r="H24" s="24"/>
      <c r="I24" s="4" t="s">
        <v>99</v>
      </c>
      <c r="J24" s="5">
        <v>1</v>
      </c>
      <c r="K24" s="5" t="s">
        <v>13</v>
      </c>
      <c r="L24" s="5">
        <v>1</v>
      </c>
      <c r="M24" s="4" t="str">
        <f t="shared" si="1"/>
        <v>X</v>
      </c>
      <c r="N24" s="2"/>
      <c r="O24" s="24"/>
      <c r="P24" s="4" t="s">
        <v>100</v>
      </c>
      <c r="Q24" s="5">
        <v>2</v>
      </c>
      <c r="R24" s="5" t="s">
        <v>13</v>
      </c>
      <c r="S24" s="5">
        <v>2</v>
      </c>
      <c r="T24" s="4" t="str">
        <f t="shared" si="2"/>
        <v>X</v>
      </c>
      <c r="V24" s="54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>
      <c r="A25" s="55" t="s">
        <v>102</v>
      </c>
      <c r="B25" s="4" t="s">
        <v>103</v>
      </c>
      <c r="C25" s="5">
        <v>1</v>
      </c>
      <c r="D25" s="5" t="s">
        <v>13</v>
      </c>
      <c r="E25" s="5">
        <v>2</v>
      </c>
      <c r="F25" s="4" t="str">
        <f t="shared" si="0"/>
        <v>2</v>
      </c>
      <c r="G25" s="2"/>
      <c r="H25" s="55" t="s">
        <v>102</v>
      </c>
      <c r="I25" s="4" t="s">
        <v>104</v>
      </c>
      <c r="J25" s="5">
        <v>1</v>
      </c>
      <c r="K25" s="5" t="s">
        <v>13</v>
      </c>
      <c r="L25" s="5">
        <v>0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4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>
      <c r="A26" s="24"/>
      <c r="B26" s="4" t="s">
        <v>107</v>
      </c>
      <c r="C26" s="5">
        <v>3</v>
      </c>
      <c r="D26" s="5" t="s">
        <v>13</v>
      </c>
      <c r="E26" s="5">
        <v>1</v>
      </c>
      <c r="F26" s="4" t="str">
        <f t="shared" si="0"/>
        <v>1</v>
      </c>
      <c r="G26" s="2"/>
      <c r="H26" s="24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4"/>
      <c r="P26" s="4" t="s">
        <v>109</v>
      </c>
      <c r="Q26" s="5">
        <v>0</v>
      </c>
      <c r="R26" s="5" t="s">
        <v>13</v>
      </c>
      <c r="S26" s="5">
        <v>3</v>
      </c>
      <c r="T26" s="4" t="str">
        <f t="shared" si="2"/>
        <v>2</v>
      </c>
      <c r="V26" s="57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>
      <c r="V29" s="15" t="str">
        <f>KnockoutCalc!$C$32</f>
        <v>Τσεχία</v>
      </c>
      <c r="W29" s="15" t="s">
        <v>13</v>
      </c>
      <c r="X29" s="15" t="str">
        <f>KnockoutCalc!$D$32</f>
        <v>Καναδάς</v>
      </c>
      <c r="Y29" s="16" t="s">
        <v>156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Μεξικό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171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195</v>
      </c>
    </row>
    <row r="30" spans="1:40" ht="24" customHeight="1">
      <c r="B30" s="20" t="s">
        <v>114</v>
      </c>
      <c r="C30" s="56" t="s">
        <v>769</v>
      </c>
      <c r="D30" s="56"/>
      <c r="E30" s="56"/>
      <c r="F30" s="56"/>
      <c r="G30" s="5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8" t="s">
        <v>770</v>
      </c>
      <c r="D31" s="47"/>
      <c r="E31" s="47"/>
      <c r="F31" s="47"/>
      <c r="G31" s="47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Αυστραλία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190</v>
      </c>
      <c r="AE32" s="15"/>
      <c r="AF32" s="15" t="str">
        <f>KnockoutCalc!$C$38</f>
        <v>Νότια Αφρική</v>
      </c>
      <c r="AG32" s="15" t="s">
        <v>13</v>
      </c>
      <c r="AH32" s="15" t="str">
        <f>KnockoutCalc!$D$38</f>
        <v>Σαουδική Αραβία</v>
      </c>
      <c r="AI32" s="16" t="s">
        <v>206</v>
      </c>
      <c r="AJ32" s="15"/>
      <c r="AK32" s="15" t="str">
        <f>KnockoutCalc!$C$39</f>
        <v>Κροατία</v>
      </c>
      <c r="AL32" s="15" t="s">
        <v>13</v>
      </c>
      <c r="AM32" s="15" t="str">
        <f>KnockoutCalc!$D$39</f>
        <v>ΛΔ Κονγκό</v>
      </c>
      <c r="AN32" s="17" t="s">
        <v>221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>
      <c r="V35" s="15" t="str">
        <f>KnockoutCalc!$C$40</f>
        <v>Παραγουάη</v>
      </c>
      <c r="W35" s="15" t="s">
        <v>13</v>
      </c>
      <c r="X35" s="15" t="str">
        <f>KnockoutCalc!$D$40</f>
        <v>Κατάρ</v>
      </c>
      <c r="Y35" s="16" t="s">
        <v>183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Ιράκ</v>
      </c>
      <c r="AD35" s="16" t="s">
        <v>200</v>
      </c>
      <c r="AE35" s="15"/>
      <c r="AF35" s="15" t="str">
        <f>KnockoutCalc!$C$42</f>
        <v>Πορτογαλία</v>
      </c>
      <c r="AG35" s="15" t="s">
        <v>13</v>
      </c>
      <c r="AH35" s="15" t="str">
        <f>KnockoutCalc!$D$42</f>
        <v>Αγγλία</v>
      </c>
      <c r="AI35" s="16" t="s">
        <v>220</v>
      </c>
      <c r="AJ35" s="15"/>
      <c r="AK35" s="15" t="str">
        <f>KnockoutCalc!$C$43</f>
        <v>Ουρουγουάη</v>
      </c>
      <c r="AL35" s="15" t="s">
        <v>13</v>
      </c>
      <c r="AM35" s="15" t="str">
        <f>KnockoutCalc!$D$43</f>
        <v>Αλγερία</v>
      </c>
      <c r="AN35" s="17" t="s">
        <v>213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>
      <c r="V38" s="15" t="str">
        <f>KnockoutCalc!$C$44</f>
        <v>Ελβετία</v>
      </c>
      <c r="W38" s="15" t="s">
        <v>13</v>
      </c>
      <c r="X38" s="15" t="str">
        <f>KnockoutCalc!$D$44</f>
        <v>Τυνησία</v>
      </c>
      <c r="Y38" s="16" t="s">
        <v>161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Ισπανία</v>
      </c>
      <c r="AD38" s="16" t="s">
        <v>204</v>
      </c>
      <c r="AE38" s="15"/>
      <c r="AF38" s="15" t="str">
        <f>KnockoutCalc!$C$46</f>
        <v>Κολομβία</v>
      </c>
      <c r="AG38" s="15" t="s">
        <v>13</v>
      </c>
      <c r="AH38" s="15" t="str">
        <f>KnockoutCalc!$D$46</f>
        <v>Γκάνα</v>
      </c>
      <c r="AI38" s="16" t="s">
        <v>219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Ιράν</v>
      </c>
      <c r="AN38" s="17" t="s">
        <v>185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>
      <c r="V42" s="15" t="str">
        <f>KnockoutCalc!$C$48</f>
        <v>Καναδάς</v>
      </c>
      <c r="W42" s="15" t="s">
        <v>13</v>
      </c>
      <c r="X42" s="15" t="str">
        <f>KnockoutCalc!$D$48</f>
        <v>Μαρόκο</v>
      </c>
      <c r="Y42" s="16" t="s">
        <v>156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Ιαπωνία</v>
      </c>
      <c r="AG42" s="15" t="s">
        <v>13</v>
      </c>
      <c r="AH42" s="15" t="str">
        <f>KnockoutCalc!$D$50</f>
        <v>Ακτή Ελεφαντοστού</v>
      </c>
      <c r="AI42" s="16" t="s">
        <v>195</v>
      </c>
      <c r="AJ42" s="15"/>
      <c r="AK42" s="15" t="str">
        <f>KnockoutCalc!$C$51</f>
        <v>Σαουδική Αραβία</v>
      </c>
      <c r="AL42" s="15" t="s">
        <v>13</v>
      </c>
      <c r="AM42" s="15" t="str">
        <f>KnockoutCalc!$D$51</f>
        <v>Κροατία</v>
      </c>
      <c r="AN42" s="17" t="s">
        <v>221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>
      <c r="V45" s="15" t="str">
        <f>KnockoutCalc!$C$52</f>
        <v>Αγγλία</v>
      </c>
      <c r="W45" s="15" t="s">
        <v>13</v>
      </c>
      <c r="X45" s="15" t="str">
        <f>KnockoutCalc!$D$52</f>
        <v>Αλγερία</v>
      </c>
      <c r="Y45" s="16" t="s">
        <v>220</v>
      </c>
      <c r="Z45" s="15"/>
      <c r="AA45" s="15" t="str">
        <f>KnockoutCalc!$C$53</f>
        <v>Παραγουάη</v>
      </c>
      <c r="AB45" s="15" t="s">
        <v>13</v>
      </c>
      <c r="AC45" s="15" t="str">
        <f>KnockoutCalc!$D$53</f>
        <v>Βέλγιο</v>
      </c>
      <c r="AD45" s="16" t="s">
        <v>200</v>
      </c>
      <c r="AE45" s="15"/>
      <c r="AF45" s="15" t="str">
        <f>KnockoutCalc!$C$54</f>
        <v>Ισπανία</v>
      </c>
      <c r="AG45" s="15" t="s">
        <v>13</v>
      </c>
      <c r="AH45" s="15" t="str">
        <f>KnockoutCalc!$D$54</f>
        <v>Τουρκία</v>
      </c>
      <c r="AI45" s="16" t="s">
        <v>204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Κολομβία</v>
      </c>
      <c r="AN45" s="17" t="s">
        <v>219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>
      <c r="V49" s="15" t="str">
        <f>KnockoutCalc!$C$56</f>
        <v>Καναδάς</v>
      </c>
      <c r="W49" s="15" t="s">
        <v>13</v>
      </c>
      <c r="X49" s="15" t="str">
        <f>KnockoutCalc!$D$56</f>
        <v>Ιαπωνία</v>
      </c>
      <c r="Y49" s="16" t="s">
        <v>195</v>
      </c>
      <c r="Z49" s="15"/>
      <c r="AA49" s="15" t="str">
        <f>KnockoutCalc!$C$57</f>
        <v>Κροατία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Αγγλία</v>
      </c>
      <c r="AI49" s="16" t="s">
        <v>220</v>
      </c>
      <c r="AJ49" s="15"/>
      <c r="AK49" s="15" t="str">
        <f>KnockoutCalc!$C$59</f>
        <v>Ισπανία</v>
      </c>
      <c r="AL49" s="15" t="s">
        <v>13</v>
      </c>
      <c r="AM49" s="15" t="str">
        <f>KnockoutCalc!$D$59</f>
        <v>Κολομβία</v>
      </c>
      <c r="AN49" s="17" t="s">
        <v>204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Ιαπωνία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Αγγλία</v>
      </c>
      <c r="AB53" s="15" t="s">
        <v>13</v>
      </c>
      <c r="AC53" s="15" t="str">
        <f>KnockoutCalc!$D$61</f>
        <v>Ισπανία</v>
      </c>
      <c r="AD53" s="16" t="s">
        <v>220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3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Αγγλία</v>
      </c>
      <c r="AD57" s="19" t="s">
        <v>208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52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Καναδάς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Μεξικό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Αυστραλία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>
      <c r="AO76" t="str">
        <f>IF($AF$32="","",$AF$32)</f>
        <v>Νότια Αφρική</v>
      </c>
      <c r="AP76" t="str">
        <f>IF($AH$32="","",$AH$32)</f>
        <v>Σαουδική Αραβία</v>
      </c>
    </row>
    <row r="77" spans="22:42">
      <c r="AO77" t="str">
        <f>IF($AK$32="","",$AK$32)</f>
        <v>Κροατία</v>
      </c>
      <c r="AP77" t="str">
        <f>IF($AM$32="","",$AM$32)</f>
        <v>ΛΔ Κονγκό</v>
      </c>
    </row>
    <row r="78" spans="22:42">
      <c r="AO78" t="str">
        <f>IF($V$35="","",$V$35)</f>
        <v>Παραγουάη</v>
      </c>
      <c r="AP78" t="str">
        <f>IF($X$35="","",$X$35)</f>
        <v>Κατάρ</v>
      </c>
    </row>
    <row r="79" spans="22:42">
      <c r="AO79" t="str">
        <f>IF($AA$35="","",$AA$35)</f>
        <v>Βέλγιο</v>
      </c>
      <c r="AP79" t="str">
        <f>IF($AC$35="","",$AC$35)</f>
        <v>Ιράκ</v>
      </c>
    </row>
    <row r="80" spans="22:42">
      <c r="AO80" t="str">
        <f>IF($AF$35="","",$AF$35)</f>
        <v>Πορτογαλία</v>
      </c>
      <c r="AP80" t="str">
        <f>IF($AH$35="","",$AH$35)</f>
        <v>Αγγλία</v>
      </c>
    </row>
    <row r="81" spans="41:42">
      <c r="AO81" t="str">
        <f>IF($AK$35="","",$AK$35)</f>
        <v>Ουρουγουάη</v>
      </c>
      <c r="AP81" t="str">
        <f>IF($AM$35="","",$AM$35)</f>
        <v>Αλγερία</v>
      </c>
    </row>
    <row r="82" spans="41:42">
      <c r="AO82" t="str">
        <f>IF($V$38="","",$V$38)</f>
        <v>Ελβετία</v>
      </c>
      <c r="AP82" t="str">
        <f>IF($X$38="","",$X$38)</f>
        <v>Τυνησία</v>
      </c>
    </row>
    <row r="83" spans="41:42">
      <c r="AO83" t="str">
        <f>IF($AA$38="","",$AA$38)</f>
        <v>Αργεντινή</v>
      </c>
      <c r="AP83" t="str">
        <f>IF($AC$38="","",$AC$38)</f>
        <v>Ισπανία</v>
      </c>
    </row>
    <row r="84" spans="41:42">
      <c r="AO84" t="str">
        <f>IF($AF$38="","",$AF$38)</f>
        <v>Κολομβία</v>
      </c>
      <c r="AP84" t="str">
        <f>IF($AH$38="","",$AH$38)</f>
        <v>Γκάνα</v>
      </c>
    </row>
    <row r="85" spans="41:42">
      <c r="AO85" t="str">
        <f>IF($AK$38="","",$AK$38)</f>
        <v>Τουρκία</v>
      </c>
      <c r="AP85" t="str">
        <f>IF($AM$38="","",$AM$38)</f>
        <v>Ιράν</v>
      </c>
    </row>
    <row r="86" spans="41:42">
      <c r="AO86" t="str">
        <f>IF($V$42="","",$V$42)</f>
        <v>Καναδάς</v>
      </c>
      <c r="AP86" t="str">
        <f>IF($X$42="","",$X$42)</f>
        <v>Μαρόκο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Ιαπωνία</v>
      </c>
      <c r="AP88" t="str">
        <f>IF($AH$42="","",$AH$42)</f>
        <v>Ακτή Ελεφαντοστού</v>
      </c>
    </row>
    <row r="89" spans="41:42">
      <c r="AO89" t="str">
        <f>IF($AK$42="","",$AK$42)</f>
        <v>Σαουδική Αραβία</v>
      </c>
      <c r="AP89" t="str">
        <f>IF($AM$42="","",$AM$42)</f>
        <v>Κροατία</v>
      </c>
    </row>
    <row r="90" spans="41:42">
      <c r="AO90" t="str">
        <f>IF($V$45="","",$V$45)</f>
        <v>Αγγλία</v>
      </c>
      <c r="AP90" t="str">
        <f>IF($X$45="","",$X$45)</f>
        <v>Αλγερία</v>
      </c>
    </row>
    <row r="91" spans="41:42">
      <c r="AO91" t="str">
        <f>IF($AA$45="","",$AA$45)</f>
        <v>Παραγουάη</v>
      </c>
      <c r="AP91" t="str">
        <f>IF($AC$45="","",$AC$45)</f>
        <v>Βέλγιο</v>
      </c>
    </row>
    <row r="92" spans="41:42">
      <c r="AO92" t="str">
        <f>IF($AF$45="","",$AF$45)</f>
        <v>Ισπανία</v>
      </c>
      <c r="AP92" t="str">
        <f>IF($AH$45="","",$AH$45)</f>
        <v>Τουρκία</v>
      </c>
    </row>
    <row r="93" spans="41:42">
      <c r="AO93" t="str">
        <f>IF($AK$45="","",$AK$45)</f>
        <v>Ελβετία</v>
      </c>
      <c r="AP93" t="str">
        <f>IF($AM$45="","",$AM$45)</f>
        <v>Κολομβία</v>
      </c>
    </row>
    <row r="94" spans="41:42">
      <c r="AO94" t="str">
        <f>IF($V$49="","",$V$49)</f>
        <v>Καναδάς</v>
      </c>
      <c r="AP94" t="str">
        <f>IF($X$49="","",$X$49)</f>
        <v>Ιαπωνία</v>
      </c>
    </row>
    <row r="95" spans="41:42">
      <c r="AO95" t="str">
        <f>IF($AA$49="","",$AA$49)</f>
        <v>Κροατία</v>
      </c>
      <c r="AP95" t="str">
        <f>IF($AC$49="","",$AC$49)</f>
        <v>Γαλλία</v>
      </c>
    </row>
    <row r="96" spans="41:42">
      <c r="AO96" t="str">
        <f>IF($AF$49="","",$AF$49)</f>
        <v>Βέλγιο</v>
      </c>
      <c r="AP96" t="str">
        <f>IF($AH$49="","",$AH$49)</f>
        <v>Αγγλία</v>
      </c>
    </row>
    <row r="97" spans="41:42">
      <c r="AO97" t="str">
        <f>IF($AK$49="","",$AK$49)</f>
        <v>Ισπανία</v>
      </c>
      <c r="AP97" t="str">
        <f>IF($AM$49="","",$AM$49)</f>
        <v>Κολομβία</v>
      </c>
    </row>
    <row r="98" spans="41:42">
      <c r="AO98" t="str">
        <f>IF($V$53="","",$V$53)</f>
        <v>Ιαπωνία</v>
      </c>
      <c r="AP98" t="str">
        <f>IF($X$53="","",$X$53)</f>
        <v>Γαλλία</v>
      </c>
    </row>
    <row r="99" spans="41:42">
      <c r="AO99" t="str">
        <f>IF($AA$53="","",$AA$53)</f>
        <v>Αγγλία</v>
      </c>
      <c r="AP99" t="str">
        <f>IF($AC$53="","",$AC$53)</f>
        <v>Ισπανία</v>
      </c>
    </row>
    <row r="100" spans="41:42">
      <c r="AO100" t="str">
        <f>IF($AA$57="","",$AA$57)</f>
        <v>Γαλλία</v>
      </c>
      <c r="AP100" t="str">
        <f>IF($AC$57="","",$AC$57)</f>
        <v>Αγγλία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2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-1</v>
      </c>
      <c r="E2">
        <f>SUM(IF('Fixtures by Matchday'!C3&lt;&gt;"",'Fixtures by Matchday'!C3,0),IF('Fixtures by Matchday'!S3&lt;&gt;"",'Fixtures by Matchday'!S3,0),IF('Fixtures by Matchday'!J4&lt;&gt;"",'Fixtures by Matchday'!J4,0))</f>
        <v>7</v>
      </c>
      <c r="F2">
        <f>C2*1000000+(D2+100)*1000+E2*10+(4-0)</f>
        <v>2099074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6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1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6101043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2099032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5</v>
      </c>
      <c r="F5">
        <f>C5*1000000+(D5+100)*1000+E5*10+(4-3)</f>
        <v>5101051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4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1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4101034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9104043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2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-2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2098012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1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-3</v>
      </c>
      <c r="E9">
        <f>SUM(IF('Fixtures by Matchday'!E5&lt;&gt;"",'Fixtures by Matchday'!E5,0),IF('Fixtures by Matchday'!L5&lt;&gt;"",'Fixtures by Matchday'!L5,0),IF('Fixtures by Matchday'!Q6&lt;&gt;"",'Fixtures by Matchday'!Q6,0))</f>
        <v>0</v>
      </c>
      <c r="F9">
        <f>C9*1000000+(D9+100)*1000+E9*10+(4-3)</f>
        <v>1097001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6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3</v>
      </c>
      <c r="E10">
        <f>SUM(IF('Fixtures by Matchday'!C7&lt;&gt;"",'Fixtures by Matchday'!C7,0),IF('Fixtures by Matchday'!S7&lt;&gt;"",'Fixtures by Matchday'!S7,0),IF('Fixtures by Matchday'!J8&lt;&gt;"",'Fixtures by Matchday'!J8,0))</f>
        <v>4</v>
      </c>
      <c r="F10">
        <f>C10*1000000+(D10+100)*1000+E10*10+(4-0)</f>
        <v>6103044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2</v>
      </c>
      <c r="E11">
        <f>SUM(IF('Fixtures by Matchday'!E7&lt;&gt;"",'Fixtures by Matchday'!E7,0),IF('Fixtures by Matchday'!L7&lt;&gt;"",'Fixtures by Matchday'!L7,0),IF('Fixtures by Matchday'!Q8&lt;&gt;"",'Fixtures by Matchday'!Q8,0))</f>
        <v>3</v>
      </c>
      <c r="F11">
        <f>C11*1000000+(D11+100)*1000+E11*10+(4-1)</f>
        <v>6102033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-4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1096012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-1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4099021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0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-3</v>
      </c>
      <c r="E14">
        <f>SUM(IF('Fixtures by Matchday'!C9&lt;&gt;"",'Fixtures by Matchday'!C9,0),IF('Fixtures by Matchday'!S9&lt;&gt;"",'Fixtures by Matchday'!S9,0),IF('Fixtures by Matchday'!J10&lt;&gt;"",'Fixtures by Matchday'!J10,0))</f>
        <v>2</v>
      </c>
      <c r="F14">
        <f>C14*1000000+(D14+100)*1000+E14*10+(4-0)</f>
        <v>97024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7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2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7102033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4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0</v>
      </c>
      <c r="E16">
        <f>SUM(IF('Fixtures by Matchday'!C10&lt;&gt;"",'Fixtures by Matchday'!C10,0),IF('Fixtures by Matchday'!L10&lt;&gt;"",'Fixtures by Matchday'!L10,0),IF('Fixtures by Matchday'!S10&lt;&gt;"",'Fixtures by Matchday'!S10,0))</f>
        <v>4</v>
      </c>
      <c r="F16">
        <f>C16*1000000+(D16+100)*1000+E16*10+(4-2)</f>
        <v>4100042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5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1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5101051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8</v>
      </c>
      <c r="E18">
        <f>SUM(IF('Fixtures by Matchday'!C11&lt;&gt;"",'Fixtures by Matchday'!C11,0),IF('Fixtures by Matchday'!J11&lt;&gt;"",'Fixtures by Matchday'!J11,0),IF('Fixtures by Matchday'!S11&lt;&gt;"",'Fixtures by Matchday'!S11,0))</f>
        <v>9</v>
      </c>
      <c r="F18">
        <f>C18*1000000+(D18+100)*1000+E18*10+(4-0)</f>
        <v>9108094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-11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89003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2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4102052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4</v>
      </c>
      <c r="F21">
        <f>C21*1000000+(D21+100)*1000+E21*10+(4-3)</f>
        <v>4101041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6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7</v>
      </c>
      <c r="F22">
        <f>C22*1000000+(D22+100)*1000+E22*10+(4-0)</f>
        <v>6103074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5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5101053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-4</v>
      </c>
      <c r="E24">
        <f>SUM(IF('Fixtures by Matchday'!L13&lt;&gt;"",'Fixtures by Matchday'!L13,0),IF('Fixtures by Matchday'!S13&lt;&gt;"",'Fixtures by Matchday'!S13,0),IF('Fixtures by Matchday'!C14&lt;&gt;"",'Fixtures by Matchday'!C14,0))</f>
        <v>1</v>
      </c>
      <c r="F24">
        <f>C24*1000000+(D24+100)*1000+E24*10+(4-2)</f>
        <v>1096012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4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0</v>
      </c>
      <c r="E25">
        <f>SUM(IF('Fixtures by Matchday'!E14&lt;&gt;"",'Fixtures by Matchday'!E14,0),IF('Fixtures by Matchday'!J14&lt;&gt;"",'Fixtures by Matchday'!J14,0),IF('Fixtures by Matchday'!Q14&lt;&gt;"",'Fixtures by Matchday'!Q14,0))</f>
        <v>4</v>
      </c>
      <c r="F25">
        <f>C25*1000000+(D25+100)*1000+E25*10+(4-3)</f>
        <v>4100041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5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1</v>
      </c>
      <c r="E26">
        <f>SUM(IF('Fixtures by Matchday'!C15&lt;&gt;"",'Fixtures by Matchday'!C15,0),IF('Fixtures by Matchday'!J15&lt;&gt;"",'Fixtures by Matchday'!J15,0),IF('Fixtures by Matchday'!S16&lt;&gt;"",'Fixtures by Matchday'!S16,0))</f>
        <v>3</v>
      </c>
      <c r="F26">
        <f>C26*1000000+(D26+100)*1000+E26*10+(4-0)</f>
        <v>5101034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1</v>
      </c>
      <c r="F27">
        <f>C27*1000000+(D27+100)*1000+E27*10+(4-1)</f>
        <v>4100013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0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4100022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2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-1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2099011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6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3</v>
      </c>
      <c r="E30">
        <f>SUM(IF('Fixtures by Matchday'!C17&lt;&gt;"",'Fixtures by Matchday'!C17,0),IF('Fixtures by Matchday'!J17&lt;&gt;"",'Fixtures by Matchday'!J17,0),IF('Fixtures by Matchday'!S18&lt;&gt;"",'Fixtures by Matchday'!S18,0))</f>
        <v>4</v>
      </c>
      <c r="F30">
        <f>C30*1000000+(D30+100)*1000+E30*10+(4-0)</f>
        <v>6103044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-7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93013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-2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3098022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9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6</v>
      </c>
      <c r="E33">
        <f>SUM(IF('Fixtures by Matchday'!E18&lt;&gt;"",'Fixtures by Matchday'!E18,0),IF('Fixtures by Matchday'!J18&lt;&gt;"",'Fixtures by Matchday'!J18,0),IF('Fixtures by Matchday'!Q18&lt;&gt;"",'Fixtures by Matchday'!Q18,0))</f>
        <v>6</v>
      </c>
      <c r="F33">
        <f>C33*1000000+(D33+100)*1000+E33*10+(4-3)</f>
        <v>9106061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4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7104074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1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-4</v>
      </c>
      <c r="E35">
        <f>SUM(IF('Fixtures by Matchday'!E19&lt;&gt;"",'Fixtures by Matchday'!E19,0),IF('Fixtures by Matchday'!L20&lt;&gt;"",'Fixtures by Matchday'!L20,0),IF('Fixtures by Matchday'!Q20&lt;&gt;"",'Fixtures by Matchday'!Q20,0))</f>
        <v>1</v>
      </c>
      <c r="F35">
        <f>C35*1000000+(D35+100)*1000+E35*10+(4-1)</f>
        <v>1096013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1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4101042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4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-1</v>
      </c>
      <c r="E37">
        <f>SUM(IF('Fixtures by Matchday'!L19&lt;&gt;"",'Fixtures by Matchday'!L19,0),IF('Fixtures by Matchday'!C20&lt;&gt;"",'Fixtures by Matchday'!C20,0),IF('Fixtures by Matchday'!S20&lt;&gt;"",'Fixtures by Matchday'!S20,0))</f>
        <v>3</v>
      </c>
      <c r="F37">
        <f>C37*1000000+(D37+100)*1000+E37*10+(4-3)</f>
        <v>4099031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7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4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7104074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7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3</v>
      </c>
      <c r="E39">
        <f>SUM(IF('Fixtures by Matchday'!E21&lt;&gt;"",'Fixtures by Matchday'!E21,0),IF('Fixtures by Matchday'!Q21&lt;&gt;"",'Fixtures by Matchday'!Q21,0),IF('Fixtures by Matchday'!L22&lt;&gt;"",'Fixtures by Matchday'!L22,0))</f>
        <v>5</v>
      </c>
      <c r="F39">
        <f>C39*1000000+(D39+100)*1000+E39*10+(4-1)</f>
        <v>7103053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3099022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-6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94001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4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0</v>
      </c>
      <c r="E42">
        <f>SUM(IF('Fixtures by Matchday'!C23&lt;&gt;"",'Fixtures by Matchday'!C23,0),IF('Fixtures by Matchday'!J23&lt;&gt;"",'Fixtures by Matchday'!J23,0),IF('Fixtures by Matchday'!S23&lt;&gt;"",'Fixtures by Matchday'!S23,0))</f>
        <v>3</v>
      </c>
      <c r="F42">
        <f>C42*1000000+(D42+100)*1000+E42*10+(4-0)</f>
        <v>4100034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2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-1</v>
      </c>
      <c r="E43">
        <f>SUM(IF('Fixtures by Matchday'!E23&lt;&gt;"",'Fixtures by Matchday'!E23,0),IF('Fixtures by Matchday'!L24&lt;&gt;"",'Fixtures by Matchday'!L24,0),IF('Fixtures by Matchday'!Q24&lt;&gt;"",'Fixtures by Matchday'!Q24,0))</f>
        <v>4</v>
      </c>
      <c r="F43">
        <f>C43*1000000+(D43+100)*1000+E43*10+(4-1)</f>
        <v>2099043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2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-1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2099032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3</v>
      </c>
      <c r="F45">
        <f>C45*1000000+(D45+100)*1000+E45*10+(4-3)</f>
        <v>7102031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6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3</v>
      </c>
      <c r="E46">
        <f>SUM(IF('Fixtures by Matchday'!C25&lt;&gt;"",'Fixtures by Matchday'!C25,0),IF('Fixtures by Matchday'!J25&lt;&gt;"",'Fixtures by Matchday'!J25,0),IF('Fixtures by Matchday'!S26&lt;&gt;"",'Fixtures by Matchday'!S26,0))</f>
        <v>5</v>
      </c>
      <c r="F46">
        <f>C46*1000000+(D46+100)*1000+E46*10+(4-0)</f>
        <v>6103054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9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4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9104053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0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3100032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-7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93011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Νότια Αφρική</v>
      </c>
      <c r="C2" t="str">
        <f>'Fixtures by Matchday'!$W$5</f>
        <v>Τσεχία</v>
      </c>
      <c r="D2" t="str">
        <f>'Fixtures by Matchday'!$W$6</f>
        <v>Μεξικό</v>
      </c>
      <c r="E2">
        <f>IFERROR(INDEX(StandingsCalc!$F$2:$F$49,MATCH(D2,StandingsCalc!$B$2:$B$49,0))+(13-1)/1000,-999999)</f>
        <v>2099074.0120000001</v>
      </c>
      <c r="F2">
        <f t="shared" ref="F2:F13" si="0">1+COUNTIF($E$2:$E$13,"&gt;"&amp;E2)</f>
        <v>10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Κατάρ</v>
      </c>
      <c r="E3">
        <f>IFERROR(INDEX(StandingsCalc!$F$2:$F$49,MATCH(D3,StandingsCalc!$B$2:$B$49,0))+(13-2)/1000,-999999)</f>
        <v>2098012.0109999999</v>
      </c>
      <c r="F3">
        <f t="shared" si="0"/>
        <v>12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4099021.01</v>
      </c>
      <c r="F4">
        <f t="shared" si="0"/>
        <v>6</v>
      </c>
    </row>
    <row r="5" spans="1:23" ht="15" customHeight="1">
      <c r="A5" t="s">
        <v>36</v>
      </c>
      <c r="B5" t="str">
        <f>'Fixtures by Matchday'!$AL$4</f>
        <v>Παραγουάη</v>
      </c>
      <c r="C5" t="str">
        <f>'Fixtures by Matchday'!$AL$5</f>
        <v>Τουρκία</v>
      </c>
      <c r="D5" t="str">
        <f>'Fixtures by Matchday'!$AL$6</f>
        <v>Αυστραλία</v>
      </c>
      <c r="E5">
        <f>IFERROR(INDEX(StandingsCalc!$F$2:$F$49,MATCH(D5,StandingsCalc!$B$2:$B$49,0))+(13-4)/1000,-999999)</f>
        <v>4100042.0090000001</v>
      </c>
      <c r="F5">
        <f t="shared" si="0"/>
        <v>2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4101041.0079999999</v>
      </c>
      <c r="F6">
        <f t="shared" si="0"/>
        <v>1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Τυνησία</v>
      </c>
      <c r="E7">
        <f>IFERROR(INDEX(StandingsCalc!$F$2:$F$49,MATCH(D7,StandingsCalc!$B$2:$B$49,0))+(13-6)/1000,-999999)</f>
        <v>4100041.0070000002</v>
      </c>
      <c r="F7">
        <f t="shared" si="0"/>
        <v>3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4100013.0060000001</v>
      </c>
      <c r="F8">
        <f t="shared" si="0"/>
        <v>4</v>
      </c>
    </row>
    <row r="9" spans="1:23" ht="15" customHeight="1">
      <c r="A9" t="s">
        <v>72</v>
      </c>
      <c r="B9" t="str">
        <f>'Fixtures by Matchday'!$AL$11</f>
        <v>Ουρουγουάη</v>
      </c>
      <c r="C9" t="str">
        <f>'Fixtures by Matchday'!$AL$12</f>
        <v>Ισπανία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3098022.0049999999</v>
      </c>
      <c r="F9">
        <f t="shared" si="0"/>
        <v>9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Ιράκ</v>
      </c>
      <c r="E10">
        <f>IFERROR(INDEX(StandingsCalc!$F$2:$F$49,MATCH(D10,StandingsCalc!$B$2:$B$49,0))+(13-9)/1000,-999999)</f>
        <v>4099031.0040000002</v>
      </c>
      <c r="F10">
        <f t="shared" si="0"/>
        <v>5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3099022.003</v>
      </c>
      <c r="F11">
        <f t="shared" si="0"/>
        <v>8</v>
      </c>
    </row>
    <row r="12" spans="1:23" ht="15" customHeight="1">
      <c r="A12" t="s">
        <v>93</v>
      </c>
      <c r="B12" t="str">
        <f>'Fixtures by Matchday'!$AG$18</f>
        <v>Κολομβία</v>
      </c>
      <c r="C12" t="str">
        <f>'Fixtures by Matchday'!$AG$19</f>
        <v>Πορτογαλία</v>
      </c>
      <c r="D12" t="str">
        <f>'Fixtures by Matchday'!$AG$20</f>
        <v>ΛΔ Κονγκό</v>
      </c>
      <c r="E12">
        <f>IFERROR(INDEX(StandingsCalc!$F$2:$F$49,MATCH(D12,StandingsCalc!$B$2:$B$49,0))+(13-11)/1000,-999999)</f>
        <v>2099043.0019999999</v>
      </c>
      <c r="F12">
        <f t="shared" si="0"/>
        <v>11</v>
      </c>
    </row>
    <row r="13" spans="1:23" ht="15" customHeight="1">
      <c r="A13" t="s">
        <v>102</v>
      </c>
      <c r="B13" t="str">
        <f>'Fixtures by Matchday'!$AL$18</f>
        <v>Κροατία</v>
      </c>
      <c r="C13" t="str">
        <f>'Fixtures by Matchday'!$AL$19</f>
        <v>Αγγλία</v>
      </c>
      <c r="D13" t="str">
        <f>'Fixtures by Matchday'!$AL$20</f>
        <v>Γκάνα</v>
      </c>
      <c r="E13">
        <f>IFERROR(INDEX(StandingsCalc!$F$2:$F$49,MATCH(D13,StandingsCalc!$B$2:$B$49,0))+(13-12)/1000,-999999)</f>
        <v>3100032.0010000002</v>
      </c>
      <c r="F13">
        <f t="shared" si="0"/>
        <v>7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C D E F G I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94</v>
      </c>
      <c r="U20">
        <f>IFERROR(IF(INDEX($F$2:$F$13,MATCH(P20,$A$2:$A$13,0))&lt;=8,100-INDEX($F$2:$F$13,MATCH(P20,$A$2:$A$13,0)),-999),-999)</f>
        <v>98</v>
      </c>
      <c r="V20">
        <f>IFERROR(IF(INDEX($F$2:$F$13,MATCH(Q20,$A$2:$A$13,0))&lt;=8,100-INDEX($F$2:$F$13,MATCH(Q20,$A$2:$A$13,0)),-999),-999)</f>
        <v>97</v>
      </c>
      <c r="W20" t="str">
        <f t="shared" ref="W20:W27" si="1">IF($L20="","",INDEX($D$2:$D$13,MATCH($L20,$A$2:$A$13,0),1))</f>
        <v>Μεξικό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94</v>
      </c>
      <c r="S21">
        <f>IFERROR(IF(AND(INDEX($F$2:$F$13,MATCH(N21,$A$2:$A$13,0))&lt;=8,COUNTIF($L$20:L20,N21)=0),100-INDEX($F$2:$F$13,MATCH(N21,$A$2:$A$13,0)),-999),-999)</f>
        <v>98</v>
      </c>
      <c r="T21">
        <f>IFERROR(IF(AND(INDEX($F$2:$F$13,MATCH(O21,$A$2:$A$13,0))&lt;=8,COUNTIF($L$20:L20,O21)=0),100-INDEX($F$2:$F$13,MATCH(O21,$A$2:$A$13,0)),-999),-999)</f>
        <v>97</v>
      </c>
      <c r="U21">
        <f>IFERROR(IF(AND(INDEX($F$2:$F$13,MATCH(P21,$A$2:$A$13,0))&lt;=8,COUNTIF($L$20:L20,P21)=0),100-INDEX($F$2:$F$13,MATCH(P21,$A$2:$A$13,0)),-999),-999)</f>
        <v>96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Αυστραλία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94</v>
      </c>
      <c r="S22">
        <f>IFERROR(IF(AND(INDEX($F$2:$F$13,MATCH(N22,$A$2:$A$13,0))&lt;=8,COUNTIF($L$20:L21,N22)=0),100-INDEX($F$2:$F$13,MATCH(N22,$A$2:$A$13,0)),-999),-999)</f>
        <v>99</v>
      </c>
      <c r="T22">
        <f>IFERROR(IF(AND(INDEX($F$2:$F$13,MATCH(O22,$A$2:$A$13,0))&lt;=8,COUNTIF($L$20:L21,O22)=0),100-INDEX($F$2:$F$13,MATCH(O22,$A$2:$A$13,0)),-999),-999)</f>
        <v>97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95</v>
      </c>
      <c r="W22" t="str">
        <f t="shared" si="1"/>
        <v>Σαουδική Αραβία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95</v>
      </c>
      <c r="U23">
        <f>IFERROR(IF(AND(INDEX($F$2:$F$13,MATCH(P23,$A$2:$A$13,0))&lt;=8,COUNTIF($L$20:L22,P23)=0),100-INDEX($F$2:$F$13,MATCH(P23,$A$2:$A$13,0)),-999),-999)</f>
        <v>92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99</v>
      </c>
      <c r="T24">
        <f>IFERROR(IF(AND(INDEX($F$2:$F$13,MATCH(O24,$A$2:$A$13,0))&lt;=8,COUNTIF($L$20:L23,O24)=0),100-INDEX($F$2:$F$13,MATCH(O24,$A$2:$A$13,0)),-999),-999)</f>
        <v>97</v>
      </c>
      <c r="U24">
        <f>IFERROR(IF(AND(INDEX($F$2:$F$13,MATCH(P24,$A$2:$A$13,0))&lt;=8,COUNTIF($L$20:L23,P24)=0),100-INDEX($F$2:$F$13,MATCH(P24,$A$2:$A$13,0)),-999),-999)</f>
        <v>95</v>
      </c>
      <c r="V24">
        <f>IFERROR(IF(AND(INDEX($F$2:$F$13,MATCH(Q24,$A$2:$A$13,0))&lt;=8,COUNTIF($L$20:L23,Q24)=0),100-INDEX($F$2:$F$13,MATCH(Q24,$A$2:$A$13,0)),-999),-999)</f>
        <v>92</v>
      </c>
      <c r="W24" t="str">
        <f t="shared" si="1"/>
        <v>Κατάρ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95</v>
      </c>
      <c r="V25">
        <f>IFERROR(IF(AND(INDEX($F$2:$F$13,MATCH(Q25,$A$2:$A$13,0))&lt;=8,COUNTIF($L$20:L24,Q25)=0),100-INDEX($F$2:$F$13,MATCH(Q25,$A$2:$A$13,0)),-999),-999)</f>
        <v>92</v>
      </c>
      <c r="W25" t="str">
        <f t="shared" si="1"/>
        <v>Ιράκ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99</v>
      </c>
      <c r="S26">
        <f>IFERROR(IF(AND(INDEX($F$2:$F$13,MATCH(N26,$A$2:$A$13,0))&lt;=8,COUNTIF($L$20:L25,N26)=0),100-INDEX($F$2:$F$13,MATCH(N26,$A$2:$A$13,0)),-999),-999)</f>
        <v>97</v>
      </c>
      <c r="T26">
        <f>IFERROR(IF(AND(INDEX($F$2:$F$13,MATCH(O26,$A$2:$A$13,0))&lt;=8,COUNTIF($L$20:L25,O26)=0),100-INDEX($F$2:$F$13,MATCH(O26,$A$2:$A$13,0)),-999),-999)</f>
        <v>96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92</v>
      </c>
      <c r="W26" t="str">
        <f t="shared" si="1"/>
        <v>Τυνησία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92</v>
      </c>
      <c r="V27">
        <f>IFERROR(IF(AND(INDEX($F$2:$F$13,MATCH(Q27,$A$2:$A$13,0))&lt;=8,COUNTIF($L$20:L26,Q27)=0),100-INDEX($F$2:$F$13,MATCH(Q27,$A$2:$A$13,0)),-999),-999)</f>
        <v>93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Καναδάς</v>
      </c>
      <c r="E32" t="str">
        <f>'Fixtures by Matchday'!$Y29</f>
        <v>Καναδάς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Μεξικό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Ιαπωνία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Αυστραλία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Ακτή Ελεφαντοστού</v>
      </c>
    </row>
    <row r="38" spans="1:5" ht="15" customHeight="1">
      <c r="A38">
        <v>79</v>
      </c>
      <c r="B38" t="s">
        <v>267</v>
      </c>
      <c r="C38" t="str">
        <f>INDEX($B$2:$B$13,MATCH("A",$A$2:$A$13,0))</f>
        <v>Νότια Αφρική</v>
      </c>
      <c r="D38" t="str">
        <f>IFERROR(INDEX($D$2:$D$13,MATCH($L$22,$A$2:$A$13,0),1),"")</f>
        <v>Σαουδική Αραβία</v>
      </c>
      <c r="E38" t="str">
        <f>'Fixtures by Matchday'!$AI32</f>
        <v>Σαουδική Αραβία</v>
      </c>
    </row>
    <row r="39" spans="1:5" ht="15" customHeight="1">
      <c r="A39">
        <v>80</v>
      </c>
      <c r="B39" t="s">
        <v>267</v>
      </c>
      <c r="C39" t="str">
        <f>INDEX($B$2:$B$13,MATCH("L",$A$2:$A$13,0))</f>
        <v>Κροατία</v>
      </c>
      <c r="D39" t="str">
        <f>IFERROR(INDEX($D$2:$D$13,MATCH($L$23,$A$2:$A$13,0),1),"")</f>
        <v>ΛΔ Κονγκό</v>
      </c>
      <c r="E39" t="str">
        <f>'Fixtures by Matchday'!$AN32</f>
        <v>Κροατία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Παραγουάη</v>
      </c>
      <c r="D40" t="str">
        <f>IFERROR(INDEX($D$2:$D$13,MATCH($L$24,$A$2:$A$13,0),1),"")</f>
        <v>Κατάρ</v>
      </c>
      <c r="E40" t="str">
        <f>'Fixtures by Matchday'!$Y35</f>
        <v>Παραγουάη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Ιράκ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Πορτογαλία</v>
      </c>
      <c r="D42" t="str">
        <f>INDEX($C$2:$C$13,MATCH("L",$A$2:$A$13,0))</f>
        <v>Αγγλία</v>
      </c>
      <c r="E42" t="str">
        <f>'Fixtures by Matchday'!$AI35</f>
        <v>Αγγλία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Ουρουγουάη</v>
      </c>
      <c r="D43" t="str">
        <f>INDEX($C$2:$C$13,MATCH("J",$A$2:$A$13,0))</f>
        <v>Αλγερία</v>
      </c>
      <c r="E43" t="str">
        <f>'Fixtures by Matchday'!$AN35</f>
        <v>Αλγερία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Τυνησία</v>
      </c>
      <c r="E44" t="str">
        <f>'Fixtures by Matchday'!$Y38</f>
        <v>Ελβετία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Ισπανία</v>
      </c>
      <c r="E45" t="str">
        <f>'Fixtures by Matchday'!$AD38</f>
        <v>Ισπανία</v>
      </c>
    </row>
    <row r="46" spans="1:5" ht="15" customHeight="1">
      <c r="A46">
        <v>87</v>
      </c>
      <c r="B46" t="s">
        <v>267</v>
      </c>
      <c r="C46" t="str">
        <f>INDEX($B$2:$B$13,MATCH("K",$A$2:$A$13,0))</f>
        <v>Κολομβία</v>
      </c>
      <c r="D46" t="str">
        <f>IFERROR(INDEX($D$2:$D$13,MATCH($L$27,$A$2:$A$13,0),1),"")</f>
        <v>Γκάνα</v>
      </c>
      <c r="E46" t="str">
        <f>'Fixtures by Matchday'!$AI38</f>
        <v>Κολομβία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Ιράν</v>
      </c>
      <c r="E47" t="str">
        <f>'Fixtures by Matchday'!$AN38</f>
        <v>Τουρκία</v>
      </c>
    </row>
    <row r="48" spans="1:5" ht="15" customHeight="1">
      <c r="A48">
        <v>89</v>
      </c>
      <c r="B48" t="s">
        <v>268</v>
      </c>
      <c r="C48" t="str">
        <f>IF(E32="","",E32)</f>
        <v>Καναδάς</v>
      </c>
      <c r="D48" t="str">
        <f>IF(E34="","",E34)</f>
        <v>Μαρόκο</v>
      </c>
      <c r="E48" t="str">
        <f>'Fixtures by Matchday'!$Y42</f>
        <v>Καναδάς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268</v>
      </c>
      <c r="C50" t="str">
        <f>IF(E35="","",E35)</f>
        <v>Ιαπωνία</v>
      </c>
      <c r="D50" t="str">
        <f>IF(E37="","",E37)</f>
        <v>Ακτή Ελεφαντοστού</v>
      </c>
      <c r="E50" t="str">
        <f>'Fixtures by Matchday'!$AI42</f>
        <v>Ιαπωνία</v>
      </c>
    </row>
    <row r="51" spans="1:5" ht="15" customHeight="1">
      <c r="A51">
        <v>92</v>
      </c>
      <c r="B51" t="s">
        <v>268</v>
      </c>
      <c r="C51" t="str">
        <f>IF(E38="","",E38)</f>
        <v>Σαουδική Αραβία</v>
      </c>
      <c r="D51" t="str">
        <f>IF(E39="","",E39)</f>
        <v>Κροατία</v>
      </c>
      <c r="E51" t="str">
        <f>'Fixtures by Matchday'!$AN42</f>
        <v>Κροατία</v>
      </c>
    </row>
    <row r="52" spans="1:5" ht="15" customHeight="1">
      <c r="A52">
        <v>93</v>
      </c>
      <c r="B52" t="s">
        <v>268</v>
      </c>
      <c r="C52" t="str">
        <f>IF(E42="","",E42)</f>
        <v>Αγγλία</v>
      </c>
      <c r="D52" t="str">
        <f>IF(E43="","",E43)</f>
        <v>Αλγερία</v>
      </c>
      <c r="E52" t="str">
        <f>'Fixtures by Matchday'!$Y45</f>
        <v>Αγγλία</v>
      </c>
    </row>
    <row r="53" spans="1:5" ht="15" customHeight="1">
      <c r="A53">
        <v>94</v>
      </c>
      <c r="B53" t="s">
        <v>268</v>
      </c>
      <c r="C53" t="str">
        <f>IF(E40="","",E40)</f>
        <v>Παραγουάη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>
      <c r="A54">
        <v>95</v>
      </c>
      <c r="B54" t="s">
        <v>268</v>
      </c>
      <c r="C54" t="str">
        <f>IF(E45="","",E45)</f>
        <v>Ισπανία</v>
      </c>
      <c r="D54" t="str">
        <f>IF(E47="","",E47)</f>
        <v>Τουρκία</v>
      </c>
      <c r="E54" t="str">
        <f>'Fixtures by Matchday'!$AI45</f>
        <v>Ισπανία</v>
      </c>
    </row>
    <row r="55" spans="1:5" ht="15" customHeight="1">
      <c r="A55">
        <v>96</v>
      </c>
      <c r="B55" t="s">
        <v>268</v>
      </c>
      <c r="C55" t="str">
        <f>IF(E44="","",E44)</f>
        <v>Ελβετία</v>
      </c>
      <c r="D55" t="str">
        <f>IF(E46="","",E46)</f>
        <v>Κολομβία</v>
      </c>
      <c r="E55" t="str">
        <f>'Fixtures by Matchday'!$AN45</f>
        <v>Κολομβία</v>
      </c>
    </row>
    <row r="56" spans="1:5" ht="15" customHeight="1">
      <c r="A56">
        <v>97</v>
      </c>
      <c r="B56" t="s">
        <v>269</v>
      </c>
      <c r="C56" t="str">
        <f>IF(E48="","",E48)</f>
        <v>Καναδάς</v>
      </c>
      <c r="D56" t="str">
        <f>IF(E50="","",E50)</f>
        <v>Ιαπωνία</v>
      </c>
      <c r="E56" t="str">
        <f>'Fixtures by Matchday'!$Y49</f>
        <v>Ιαπωνία</v>
      </c>
    </row>
    <row r="57" spans="1:5" ht="15" customHeight="1">
      <c r="A57">
        <v>98</v>
      </c>
      <c r="B57" t="s">
        <v>269</v>
      </c>
      <c r="C57" t="str">
        <f>IF(E51="","",E51)</f>
        <v>Κροατία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269</v>
      </c>
      <c r="C58" t="str">
        <f>IF(E53="","",E53)</f>
        <v>Βέλγιο</v>
      </c>
      <c r="D58" t="str">
        <f>IF(E52="","",E52)</f>
        <v>Αγγλία</v>
      </c>
      <c r="E58" t="str">
        <f>'Fixtures by Matchday'!$AI49</f>
        <v>Αγγλία</v>
      </c>
    </row>
    <row r="59" spans="1:5" ht="15" customHeight="1">
      <c r="A59">
        <v>100</v>
      </c>
      <c r="B59" t="s">
        <v>269</v>
      </c>
      <c r="C59" t="str">
        <f>IF(E54="","",E54)</f>
        <v>Ισπανία</v>
      </c>
      <c r="D59" t="str">
        <f>IF(E55="","",E55)</f>
        <v>Κολομβία</v>
      </c>
      <c r="E59" t="str">
        <f>'Fixtures by Matchday'!$AN49</f>
        <v>Ισπανία</v>
      </c>
    </row>
    <row r="60" spans="1:5" ht="15" customHeight="1">
      <c r="A60">
        <v>101</v>
      </c>
      <c r="B60" t="s">
        <v>270</v>
      </c>
      <c r="C60" t="str">
        <f>IF(E56="","",E56)</f>
        <v>Ιαπωνία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>
      <c r="A61">
        <v>102</v>
      </c>
      <c r="B61" t="s">
        <v>270</v>
      </c>
      <c r="C61" t="str">
        <f>IF(E58="","",E58)</f>
        <v>Αγγλία</v>
      </c>
      <c r="D61" t="str">
        <f>IF(E59="","",E59)</f>
        <v>Ισπανία</v>
      </c>
      <c r="E61" t="str">
        <f>'Fixtures by Matchday'!$AD53</f>
        <v>Αγγλία</v>
      </c>
    </row>
    <row r="62" spans="1:5" ht="15" customHeight="1">
      <c r="A62">
        <v>104</v>
      </c>
      <c r="B62" t="s">
        <v>271</v>
      </c>
      <c r="C62" t="str">
        <f>IF(E60="","",E60)</f>
        <v>Γαλλία</v>
      </c>
      <c r="D62" t="str">
        <f>IF(E61="","",E61)</f>
        <v>Αγγλία</v>
      </c>
      <c r="E62" t="str">
        <f>'Fixtures by Matchday'!$AD57</f>
        <v>Γαλλία</v>
      </c>
    </row>
    <row r="70" spans="1:2">
      <c r="A70" t="str">
        <f>'Fixtures by Matchday'!$V29</f>
        <v>Τσεχία</v>
      </c>
      <c r="B70" t="str">
        <f>'Fixtures by Matchday'!$X29</f>
        <v>Καναδάς</v>
      </c>
    </row>
    <row r="71" spans="1:2">
      <c r="A71" t="str">
        <f>'Fixtures by Matchday'!$AA29</f>
        <v>Γερμανία</v>
      </c>
      <c r="B71" t="str">
        <f>'Fixtures by Matchday'!$AC29</f>
        <v>Μεξικό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Ιαπωνία</v>
      </c>
    </row>
    <row r="74" spans="1:2">
      <c r="A74" t="str">
        <f>'Fixtures by Matchday'!$V32</f>
        <v>Γαλλία</v>
      </c>
      <c r="B74" t="str">
        <f>'Fixtures by Matchday'!$X32</f>
        <v>Αυστραλία</v>
      </c>
    </row>
    <row r="75" spans="1: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>
      <c r="A76" t="str">
        <f>'Fixtures by Matchday'!$AF32</f>
        <v>Νότια Αφρική</v>
      </c>
      <c r="B76" t="str">
        <f>'Fixtures by Matchday'!$AH32</f>
        <v>Σαουδική Αραβία</v>
      </c>
    </row>
    <row r="77" spans="1:2">
      <c r="A77" t="str">
        <f>'Fixtures by Matchday'!$AK32</f>
        <v>Κροατία</v>
      </c>
      <c r="B77" t="str">
        <f>'Fixtures by Matchday'!$AM32</f>
        <v>ΛΔ Κονγκό</v>
      </c>
    </row>
    <row r="78" spans="1:2">
      <c r="A78" t="str">
        <f>'Fixtures by Matchday'!$V35</f>
        <v>Παραγουάη</v>
      </c>
      <c r="B78" t="str">
        <f>'Fixtures by Matchday'!$X35</f>
        <v>Κατάρ</v>
      </c>
    </row>
    <row r="79" spans="1:2">
      <c r="A79" t="str">
        <f>'Fixtures by Matchday'!$AA35</f>
        <v>Βέλγιο</v>
      </c>
      <c r="B79" t="str">
        <f>'Fixtures by Matchday'!$AC35</f>
        <v>Ιράκ</v>
      </c>
    </row>
    <row r="80" spans="1:2">
      <c r="A80" t="str">
        <f>'Fixtures by Matchday'!$AF35</f>
        <v>Πορτογαλία</v>
      </c>
      <c r="B80" t="str">
        <f>'Fixtures by Matchday'!$AH35</f>
        <v>Αγγλία</v>
      </c>
    </row>
    <row r="81" spans="1:2">
      <c r="A81" t="str">
        <f>'Fixtures by Matchday'!$AK35</f>
        <v>Ουρουγουάη</v>
      </c>
      <c r="B81" t="str">
        <f>'Fixtures by Matchday'!$AM35</f>
        <v>Αλγερία</v>
      </c>
    </row>
    <row r="82" spans="1:2">
      <c r="A82" t="str">
        <f>'Fixtures by Matchday'!$V38</f>
        <v>Ελβετία</v>
      </c>
      <c r="B82" t="str">
        <f>'Fixtures by Matchday'!$X38</f>
        <v>Τυνησία</v>
      </c>
    </row>
    <row r="83" spans="1:2">
      <c r="A83" t="str">
        <f>'Fixtures by Matchday'!$AA38</f>
        <v>Αργεντινή</v>
      </c>
      <c r="B83" t="str">
        <f>'Fixtures by Matchday'!$AC38</f>
        <v>Ισπανία</v>
      </c>
    </row>
    <row r="84" spans="1:2">
      <c r="A84" t="str">
        <f>'Fixtures by Matchday'!$AF38</f>
        <v>Κολομβία</v>
      </c>
      <c r="B84" t="str">
        <f>'Fixtures by Matchday'!$AH38</f>
        <v>Γκάνα</v>
      </c>
    </row>
    <row r="85" spans="1:2">
      <c r="A85" t="str">
        <f>'Fixtures by Matchday'!$AK38</f>
        <v>Τουρκία</v>
      </c>
      <c r="B85" t="str">
        <f>'Fixtures by Matchday'!$AM38</f>
        <v>Ιράν</v>
      </c>
    </row>
    <row r="86" spans="1:2">
      <c r="A86" t="str">
        <f>'Fixtures by Matchday'!$V42</f>
        <v>Καναδάς</v>
      </c>
      <c r="B86" t="str">
        <f>'Fixtures by Matchday'!$X42</f>
        <v>Μαρόκο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Ιαπωνία</v>
      </c>
      <c r="B88" t="str">
        <f>'Fixtures by Matchday'!$AH42</f>
        <v>Ακτή Ελεφαντοστού</v>
      </c>
    </row>
    <row r="89" spans="1:2">
      <c r="A89" t="str">
        <f>'Fixtures by Matchday'!$AK42</f>
        <v>Σαουδική Αραβία</v>
      </c>
      <c r="B89" t="str">
        <f>'Fixtures by Matchday'!$AM42</f>
        <v>Κροατία</v>
      </c>
    </row>
    <row r="90" spans="1:2">
      <c r="A90" t="str">
        <f>'Fixtures by Matchday'!$V45</f>
        <v>Αγγλία</v>
      </c>
      <c r="B90" t="str">
        <f>'Fixtures by Matchday'!$X45</f>
        <v>Αλγερία</v>
      </c>
    </row>
    <row r="91" spans="1:2">
      <c r="A91" t="str">
        <f>'Fixtures by Matchday'!$AA45</f>
        <v>Παραγουάη</v>
      </c>
      <c r="B91" t="str">
        <f>'Fixtures by Matchday'!$AC45</f>
        <v>Βέλγιο</v>
      </c>
    </row>
    <row r="92" spans="1:2">
      <c r="A92" t="str">
        <f>'Fixtures by Matchday'!$AF45</f>
        <v>Ισπανία</v>
      </c>
      <c r="B92" t="str">
        <f>'Fixtures by Matchday'!$AH45</f>
        <v>Τουρκία</v>
      </c>
    </row>
    <row r="93" spans="1:2">
      <c r="A93" t="str">
        <f>'Fixtures by Matchday'!$AK45</f>
        <v>Ελβετία</v>
      </c>
      <c r="B93" t="str">
        <f>'Fixtures by Matchday'!$AM45</f>
        <v>Κολομβία</v>
      </c>
    </row>
    <row r="94" spans="1:2">
      <c r="A94" t="str">
        <f>'Fixtures by Matchday'!$V49</f>
        <v>Καναδάς</v>
      </c>
      <c r="B94" t="str">
        <f>'Fixtures by Matchday'!$X49</f>
        <v>Ιαπωνία</v>
      </c>
    </row>
    <row r="95" spans="1:2">
      <c r="A95" t="str">
        <f>'Fixtures by Matchday'!$AA49</f>
        <v>Κροατία</v>
      </c>
      <c r="B95" t="str">
        <f>'Fixtures by Matchday'!$AC49</f>
        <v>Γαλλία</v>
      </c>
    </row>
    <row r="96" spans="1:2">
      <c r="A96" t="str">
        <f>'Fixtures by Matchday'!$AF49</f>
        <v>Βέλγιο</v>
      </c>
      <c r="B96" t="str">
        <f>'Fixtures by Matchday'!$AH49</f>
        <v>Αγγλία</v>
      </c>
    </row>
    <row r="97" spans="1:2">
      <c r="A97" t="str">
        <f>'Fixtures by Matchday'!$AK49</f>
        <v>Ισπανία</v>
      </c>
      <c r="B97" t="str">
        <f>'Fixtures by Matchday'!$AM49</f>
        <v>Κολομβία</v>
      </c>
    </row>
    <row r="98" spans="1:2">
      <c r="A98" t="str">
        <f>'Fixtures by Matchday'!$V53</f>
        <v>Ιαπωνία</v>
      </c>
      <c r="B98" t="str">
        <f>'Fixtures by Matchday'!$X53</f>
        <v>Γαλλία</v>
      </c>
    </row>
    <row r="99" spans="1:2">
      <c r="A99" t="str">
        <f>'Fixtures by Matchday'!$AA53</f>
        <v>Αγγλία</v>
      </c>
      <c r="B99" t="str">
        <f>'Fixtures by Matchday'!$AC53</f>
        <v>Ισπανία</v>
      </c>
    </row>
    <row r="100" spans="1:2">
      <c r="A100" t="str">
        <f>'Fixtures by Matchday'!$AA57</f>
        <v>Γαλλία</v>
      </c>
      <c r="B100" t="str">
        <f>'Fixtures by Matchday'!$AC57</f>
        <v>Αγγλία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Baklatzis</dc:creator>
  <cp:lastModifiedBy>Christos Baklatzis</cp:lastModifiedBy>
  <dcterms:created xsi:type="dcterms:W3CDTF">2026-06-05T09:28:46Z</dcterms:created>
  <dcterms:modified xsi:type="dcterms:W3CDTF">2026-06-05T07:25:50Z</dcterms:modified>
</cp:coreProperties>
</file>