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76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E61"/>
  <c r="D62" s="1"/>
  <c r="AC57" i="1" s="1"/>
  <c r="B100" i="5" s="1"/>
  <c r="E60"/>
  <c r="C62" s="1"/>
  <c r="AA57" i="1" s="1"/>
  <c r="E59" i="5"/>
  <c r="D61" s="1"/>
  <c r="AC53" i="1" s="1"/>
  <c r="E58" i="5"/>
  <c r="C61" s="1"/>
  <c r="AA53" i="1" s="1"/>
  <c r="E57" i="5"/>
  <c r="D60" s="1"/>
  <c r="X53" i="1" s="1"/>
  <c r="B98" i="5" s="1"/>
  <c r="E56"/>
  <c r="C60" s="1"/>
  <c r="V53" i="1" s="1"/>
  <c r="E55" i="5"/>
  <c r="D59" s="1"/>
  <c r="AM49" i="1" s="1"/>
  <c r="E54" i="5"/>
  <c r="C59" s="1"/>
  <c r="AK49" i="1" s="1"/>
  <c r="A97" i="5" s="1"/>
  <c r="E53"/>
  <c r="C58" s="1"/>
  <c r="AF49" i="1" s="1"/>
  <c r="E52" i="5"/>
  <c r="D58" s="1"/>
  <c r="AH49" i="1" s="1"/>
  <c r="B96" i="5" s="1"/>
  <c r="E51"/>
  <c r="C57" s="1"/>
  <c r="AA49" i="1" s="1"/>
  <c r="E50" i="5"/>
  <c r="D56" s="1"/>
  <c r="X49" i="1" s="1"/>
  <c r="B94" i="5" s="1"/>
  <c r="E49"/>
  <c r="D57" s="1"/>
  <c r="AC49" i="1" s="1"/>
  <c r="E48" i="5"/>
  <c r="C56" s="1"/>
  <c r="V49" i="1" s="1"/>
  <c r="E47" i="5"/>
  <c r="D54" s="1"/>
  <c r="AH45" i="1" s="1"/>
  <c r="E46" i="5"/>
  <c r="D55" s="1"/>
  <c r="AM45" i="1" s="1"/>
  <c r="E45" i="5"/>
  <c r="C54" s="1"/>
  <c r="AF45" i="1" s="1"/>
  <c r="E44" i="5"/>
  <c r="C55" s="1"/>
  <c r="AK45" i="1" s="1"/>
  <c r="E43" i="5"/>
  <c r="D52" s="1"/>
  <c r="X45" i="1" s="1"/>
  <c r="E42" i="5"/>
  <c r="C52" s="1"/>
  <c r="V45" i="1" s="1"/>
  <c r="E41" i="5"/>
  <c r="D53" s="1"/>
  <c r="AC45" i="1" s="1"/>
  <c r="AP91" s="1"/>
  <c r="E40" i="5"/>
  <c r="C53" s="1"/>
  <c r="AA45" i="1" s="1"/>
  <c r="A91" i="5" s="1"/>
  <c r="E39"/>
  <c r="D51" s="1"/>
  <c r="AM42" i="1" s="1"/>
  <c r="E38" i="5"/>
  <c r="C51" s="1"/>
  <c r="AK42" i="1" s="1"/>
  <c r="E37" i="5"/>
  <c r="D50" s="1"/>
  <c r="AH42" i="1" s="1"/>
  <c r="B88" i="5" s="1"/>
  <c r="E36"/>
  <c r="D49" s="1"/>
  <c r="AC42" i="1" s="1"/>
  <c r="E35" i="5"/>
  <c r="C50" s="1"/>
  <c r="AF42" i="1" s="1"/>
  <c r="E34" i="5"/>
  <c r="D48" s="1"/>
  <c r="X42" i="1" s="1"/>
  <c r="B86" i="5" s="1"/>
  <c r="E33"/>
  <c r="C49" s="1"/>
  <c r="AA42" i="1" s="1"/>
  <c r="E32" i="5"/>
  <c r="C48" s="1"/>
  <c r="V42" i="1" s="1"/>
  <c r="E49" i="4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  <c r="E2"/>
  <c r="D2"/>
  <c r="C2"/>
  <c r="T26" i="1"/>
  <c r="M26"/>
  <c r="F26"/>
  <c r="T25"/>
  <c r="M25"/>
  <c r="F25"/>
  <c r="T24"/>
  <c r="M24"/>
  <c r="F24"/>
  <c r="T23"/>
  <c r="M23"/>
  <c r="F23"/>
  <c r="T22"/>
  <c r="M22"/>
  <c r="F22"/>
  <c r="T21"/>
  <c r="M21"/>
  <c r="F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T9"/>
  <c r="M9"/>
  <c r="F9"/>
  <c r="T8"/>
  <c r="M8"/>
  <c r="F8"/>
  <c r="T7"/>
  <c r="M7"/>
  <c r="F7"/>
  <c r="T6"/>
  <c r="M6"/>
  <c r="F6"/>
  <c r="T5"/>
  <c r="M5"/>
  <c r="F5"/>
  <c r="T4"/>
  <c r="M4"/>
  <c r="F4"/>
  <c r="T3"/>
  <c r="M3"/>
  <c r="F3"/>
  <c r="F3" i="4" l="1"/>
  <c r="F7"/>
  <c r="F15"/>
  <c r="F19"/>
  <c r="F23"/>
  <c r="F27"/>
  <c r="F4"/>
  <c r="F8"/>
  <c r="F12"/>
  <c r="F16"/>
  <c r="F20"/>
  <c r="F31"/>
  <c r="F35"/>
  <c r="F39"/>
  <c r="F43"/>
  <c r="F47"/>
  <c r="A89" i="5"/>
  <c r="AO89" i="1"/>
  <c r="F2" i="4"/>
  <c r="F6"/>
  <c r="F10"/>
  <c r="F14"/>
  <c r="F18"/>
  <c r="F22"/>
  <c r="F26"/>
  <c r="F30"/>
  <c r="F34"/>
  <c r="F38"/>
  <c r="F42"/>
  <c r="F46"/>
  <c r="F11"/>
  <c r="B95" i="5"/>
  <c r="AP95" i="1"/>
  <c r="F24" i="4"/>
  <c r="F28"/>
  <c r="F32"/>
  <c r="F36"/>
  <c r="F40"/>
  <c r="F44"/>
  <c r="F48"/>
  <c r="F5"/>
  <c r="F9"/>
  <c r="F13"/>
  <c r="F17"/>
  <c r="F21"/>
  <c r="F25"/>
  <c r="F29"/>
  <c r="F33"/>
  <c r="F37"/>
  <c r="F41"/>
  <c r="F45"/>
  <c r="F49"/>
  <c r="A86" i="5"/>
  <c r="AO86" i="1"/>
  <c r="A92" i="5"/>
  <c r="AO92" i="1"/>
  <c r="AP99"/>
  <c r="B99" i="5"/>
  <c r="B92"/>
  <c r="AP92" i="1"/>
  <c r="A96" i="5"/>
  <c r="AO96" i="1"/>
  <c r="AO95"/>
  <c r="A95" i="5"/>
  <c r="AP87" i="1"/>
  <c r="B87" i="5"/>
  <c r="AO100" i="1"/>
  <c r="A100" i="5"/>
  <c r="A94"/>
  <c r="AO94" i="1"/>
  <c r="AO93"/>
  <c r="A93" i="5"/>
  <c r="A99"/>
  <c r="AO99" i="1"/>
  <c r="AG6"/>
  <c r="AO87"/>
  <c r="A87" i="5"/>
  <c r="B97"/>
  <c r="AP97" i="1"/>
  <c r="B89" i="5"/>
  <c r="AP89" i="1"/>
  <c r="B90" i="5"/>
  <c r="AP90" i="1"/>
  <c r="B93" i="5"/>
  <c r="AP93" i="1"/>
  <c r="AO90"/>
  <c r="A90" i="5"/>
  <c r="AO88" i="1"/>
  <c r="A88" i="5"/>
  <c r="A98"/>
  <c r="AO98" i="1"/>
  <c r="AP96"/>
  <c r="AO91"/>
  <c r="AO97"/>
  <c r="B91" i="5"/>
  <c r="AP86" i="1"/>
  <c r="AP98"/>
  <c r="AP88"/>
  <c r="AP94"/>
  <c r="AP100"/>
  <c r="W19" l="1"/>
  <c r="AB11"/>
  <c r="B7" i="5" s="1"/>
  <c r="C34" s="1"/>
  <c r="AF29" i="1" s="1"/>
  <c r="AL7"/>
  <c r="AM7" s="1"/>
  <c r="AB5"/>
  <c r="AC5" s="1"/>
  <c r="AL4"/>
  <c r="B5" i="5" s="1"/>
  <c r="C40" s="1"/>
  <c r="V35" i="1" s="1"/>
  <c r="AG7"/>
  <c r="AH7" s="1"/>
  <c r="W21"/>
  <c r="X21" s="1"/>
  <c r="W20"/>
  <c r="D10" i="5" s="1"/>
  <c r="AG18" i="1"/>
  <c r="B12" i="5" s="1"/>
  <c r="C46" s="1"/>
  <c r="AF38" i="1" s="1"/>
  <c r="AB7"/>
  <c r="AC7" s="1"/>
  <c r="W18"/>
  <c r="B10" i="5" s="1"/>
  <c r="C36" s="1"/>
  <c r="V32" i="1" s="1"/>
  <c r="AB4"/>
  <c r="AC4" s="1"/>
  <c r="AB6"/>
  <c r="AC6" s="1"/>
  <c r="W5"/>
  <c r="X5" s="1"/>
  <c r="AG12"/>
  <c r="AH12" s="1"/>
  <c r="W14"/>
  <c r="X14" s="1"/>
  <c r="W12"/>
  <c r="X12" s="1"/>
  <c r="AL6"/>
  <c r="AM6" s="1"/>
  <c r="AB12"/>
  <c r="AC12" s="1"/>
  <c r="AL14"/>
  <c r="AM14" s="1"/>
  <c r="W11"/>
  <c r="B6" i="5" s="1"/>
  <c r="C33" s="1"/>
  <c r="AA29" i="1" s="1"/>
  <c r="W7"/>
  <c r="X7" s="1"/>
  <c r="AL18"/>
  <c r="AB21"/>
  <c r="AC21" s="1"/>
  <c r="AG19"/>
  <c r="C12" i="5" s="1"/>
  <c r="C42" s="1"/>
  <c r="AF35" i="1" s="1"/>
  <c r="W13"/>
  <c r="D6" i="5" s="1"/>
  <c r="E6" s="1"/>
  <c r="AL19" i="1"/>
  <c r="AM19" s="1"/>
  <c r="AB18"/>
  <c r="B11" i="5" s="1"/>
  <c r="C45" s="1"/>
  <c r="AA38" i="1" s="1"/>
  <c r="AL13"/>
  <c r="D9" i="5" s="1"/>
  <c r="AL11" i="1"/>
  <c r="B9" i="5" s="1"/>
  <c r="C43" s="1"/>
  <c r="AK35" i="1" s="1"/>
  <c r="AG11"/>
  <c r="B8" i="5" s="1"/>
  <c r="C41" s="1"/>
  <c r="AA35" i="1" s="1"/>
  <c r="AB19"/>
  <c r="C11" i="5" s="1"/>
  <c r="D43" s="1"/>
  <c r="AM35" i="1" s="1"/>
  <c r="AL12"/>
  <c r="AM12" s="1"/>
  <c r="AB13"/>
  <c r="AC13" s="1"/>
  <c r="AB20"/>
  <c r="AC20" s="1"/>
  <c r="AG21"/>
  <c r="AH21" s="1"/>
  <c r="AL5"/>
  <c r="AM5" s="1"/>
  <c r="AG20"/>
  <c r="AH20" s="1"/>
  <c r="AG4"/>
  <c r="AH4" s="1"/>
  <c r="AL21"/>
  <c r="AM21" s="1"/>
  <c r="AG13"/>
  <c r="AH13" s="1"/>
  <c r="AL20"/>
  <c r="AM20" s="1"/>
  <c r="AG14"/>
  <c r="AH14" s="1"/>
  <c r="W4"/>
  <c r="X4" s="1"/>
  <c r="AB14"/>
  <c r="AC14" s="1"/>
  <c r="W6"/>
  <c r="D2" i="5" s="1"/>
  <c r="AG5" i="1"/>
  <c r="C4" i="5" s="1"/>
  <c r="D34" s="1"/>
  <c r="AH29" i="1" s="1"/>
  <c r="AH18"/>
  <c r="X20"/>
  <c r="C10" i="5"/>
  <c r="D37" s="1"/>
  <c r="AC32" i="1" s="1"/>
  <c r="X19"/>
  <c r="AC11"/>
  <c r="C3" i="5"/>
  <c r="D32" s="1"/>
  <c r="X29" i="1" s="1"/>
  <c r="X11"/>
  <c r="AH6"/>
  <c r="D4" i="5"/>
  <c r="E4" s="1"/>
  <c r="C5"/>
  <c r="C47" s="1"/>
  <c r="AK38" i="1" s="1"/>
  <c r="AM4"/>
  <c r="AH19" l="1"/>
  <c r="AM13"/>
  <c r="C9" i="5"/>
  <c r="D45" s="1"/>
  <c r="AC38" i="1" s="1"/>
  <c r="B83" i="5" s="1"/>
  <c r="C6"/>
  <c r="C37" s="1"/>
  <c r="AA32" i="1" s="1"/>
  <c r="A75" i="5" s="1"/>
  <c r="D5"/>
  <c r="E5" s="1"/>
  <c r="D3"/>
  <c r="B13"/>
  <c r="C39" s="1"/>
  <c r="AK32" i="1" s="1"/>
  <c r="AO77" s="1"/>
  <c r="AM18"/>
  <c r="D8" i="5"/>
  <c r="E8" s="1"/>
  <c r="B4"/>
  <c r="C35" s="1"/>
  <c r="AK29" i="1" s="1"/>
  <c r="AO73" s="1"/>
  <c r="C7" i="5"/>
  <c r="D35" s="1"/>
  <c r="AM29" i="1" s="1"/>
  <c r="B73" i="5" s="1"/>
  <c r="X18" i="1"/>
  <c r="X6"/>
  <c r="C2" i="5"/>
  <c r="C32" s="1"/>
  <c r="V29" i="1" s="1"/>
  <c r="AO70" s="1"/>
  <c r="C13" i="5"/>
  <c r="D42" s="1"/>
  <c r="AH35" i="1" s="1"/>
  <c r="B80" i="5" s="1"/>
  <c r="B3"/>
  <c r="C44" s="1"/>
  <c r="V38" i="1" s="1"/>
  <c r="AO82" s="1"/>
  <c r="C8" i="5"/>
  <c r="D47" s="1"/>
  <c r="AM38" i="1" s="1"/>
  <c r="AP85" s="1"/>
  <c r="D11" i="5"/>
  <c r="E11" s="1"/>
  <c r="X13" i="1"/>
  <c r="AC19"/>
  <c r="AM11"/>
  <c r="AC18"/>
  <c r="D13" i="5"/>
  <c r="D12"/>
  <c r="E12" s="1"/>
  <c r="AH5" i="1"/>
  <c r="AH11"/>
  <c r="D7" i="5"/>
  <c r="D44" s="1"/>
  <c r="X38" i="1" s="1"/>
  <c r="B2" i="5"/>
  <c r="C38" s="1"/>
  <c r="AF32" i="1" s="1"/>
  <c r="AO76" s="1"/>
  <c r="B72" i="5"/>
  <c r="AP72" i="1"/>
  <c r="AP81"/>
  <c r="B81" i="5"/>
  <c r="A84"/>
  <c r="AO84" i="1"/>
  <c r="E13" i="5"/>
  <c r="D46"/>
  <c r="AH38" i="1" s="1"/>
  <c r="W27" i="5"/>
  <c r="A73"/>
  <c r="B75"/>
  <c r="AP75" i="1"/>
  <c r="A74" i="5"/>
  <c r="AO74" i="1"/>
  <c r="A78" i="5"/>
  <c r="AO78" i="1"/>
  <c r="A79" i="5"/>
  <c r="AO79" i="1"/>
  <c r="AO81"/>
  <c r="A81" i="5"/>
  <c r="AO85" i="1"/>
  <c r="A85" i="5"/>
  <c r="D38"/>
  <c r="AH32" i="1" s="1"/>
  <c r="W22" i="5"/>
  <c r="E9"/>
  <c r="AO83" i="1"/>
  <c r="A83" i="5"/>
  <c r="AO72" i="1"/>
  <c r="A72" i="5"/>
  <c r="AO71" i="1"/>
  <c r="A71" i="5"/>
  <c r="W20"/>
  <c r="D33"/>
  <c r="AC29" i="1" s="1"/>
  <c r="E2" i="5"/>
  <c r="E10"/>
  <c r="D41"/>
  <c r="AC35" i="1" s="1"/>
  <c r="W25" i="5"/>
  <c r="A80"/>
  <c r="AO80" i="1"/>
  <c r="E3" i="5"/>
  <c r="W24"/>
  <c r="D40"/>
  <c r="X35" i="1" s="1"/>
  <c r="B70" i="5"/>
  <c r="AP70" i="1"/>
  <c r="AP83" l="1"/>
  <c r="AO75"/>
  <c r="A77" i="5"/>
  <c r="W21"/>
  <c r="AP73" i="1"/>
  <c r="D36" i="5"/>
  <c r="X32" i="1" s="1"/>
  <c r="AP74" s="1"/>
  <c r="A70" i="5"/>
  <c r="B85"/>
  <c r="A82"/>
  <c r="AP80" i="1"/>
  <c r="D39" i="5"/>
  <c r="AM32" i="1" s="1"/>
  <c r="AP77" s="1"/>
  <c r="A76" i="5"/>
  <c r="W23"/>
  <c r="E7"/>
  <c r="F11" s="1"/>
  <c r="W26"/>
  <c r="B78"/>
  <c r="AP78" i="1"/>
  <c r="B71" i="5"/>
  <c r="AP71" i="1"/>
  <c r="B84" i="5"/>
  <c r="AP84" i="1"/>
  <c r="B76" i="5"/>
  <c r="AP76" i="1"/>
  <c r="B74" i="5"/>
  <c r="B79"/>
  <c r="AP79" i="1"/>
  <c r="B82" i="5"/>
  <c r="AP82" i="1"/>
  <c r="F6" i="5" l="1"/>
  <c r="S25" s="1"/>
  <c r="F12"/>
  <c r="V23" s="1"/>
  <c r="F8"/>
  <c r="U21" s="1"/>
  <c r="F3"/>
  <c r="R24" s="1"/>
  <c r="B77"/>
  <c r="F5"/>
  <c r="U20" s="1"/>
  <c r="F2"/>
  <c r="R20" s="1"/>
  <c r="F7"/>
  <c r="T21" s="1"/>
  <c r="F10"/>
  <c r="T27" s="1"/>
  <c r="F13"/>
  <c r="V27" s="1"/>
  <c r="F9"/>
  <c r="V21" s="1"/>
  <c r="F4"/>
  <c r="R21" s="1"/>
  <c r="S27"/>
  <c r="V25"/>
  <c r="U23"/>
  <c r="U27"/>
  <c r="V26"/>
  <c r="V24"/>
  <c r="R27" l="1"/>
  <c r="S22"/>
  <c r="R23"/>
  <c r="R26"/>
  <c r="S24"/>
  <c r="T26"/>
  <c r="S23"/>
  <c r="R25"/>
  <c r="S20"/>
  <c r="V22"/>
  <c r="U25"/>
  <c r="T25"/>
  <c r="U22"/>
  <c r="T20"/>
  <c r="S26"/>
  <c r="T22"/>
  <c r="T24"/>
  <c r="V20"/>
  <c r="S21"/>
  <c r="R22"/>
  <c r="U24"/>
  <c r="U26"/>
  <c r="T23"/>
  <c r="J20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<sst xmlns="http://schemas.openxmlformats.org/spreadsheetml/2006/main" count="5479" uniqueCount="771">
  <si>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</si>
  <si>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</si>
  <si>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</si>
  <si>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</si>
  <si>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</si>
  <si>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</si>
  <si>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</si>
  <si>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</si>
  <si>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</si>
  <si>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</si>
  <si>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</si>
  <si>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</si>
  <si>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</si>
  <si>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</si>
  <si>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</si>
  <si>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</si>
  <si>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</si>
  <si>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</si>
  <si>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</si>
  <si>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</si>
  <si>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</si>
  <si>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</si>
  <si>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</si>
  <si>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</si>
  <si>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</si>
  <si>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</si>
  <si>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</si>
  <si>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</si>
  <si>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</si>
  <si>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</si>
  <si>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</si>
  <si>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</si>
  <si>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</si>
  <si>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</si>
  <si>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</si>
  <si>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</si>
  <si>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</si>
  <si>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</si>
  <si>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</si>
  <si>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</si>
  <si>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</si>
  <si>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</si>
  <si>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</si>
  <si>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</si>
  <si>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</si>
  <si>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</si>
  <si>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</si>
  <si>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</si>
  <si>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</si>
  <si>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</si>
  <si>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</si>
  <si>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</si>
  <si>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</si>
  <si>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</si>
  <si>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</si>
  <si>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</si>
  <si>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</si>
  <si>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</si>
  <si>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</si>
  <si>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</si>
  <si>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</si>
  <si>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</si>
  <si>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</si>
  <si>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</si>
  <si>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</si>
  <si>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</si>
  <si>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</si>
  <si>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</si>
  <si>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</si>
  <si>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</si>
  <si>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</si>
  <si>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</si>
  <si>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</si>
  <si>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</si>
  <si>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</si>
  <si>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</si>
  <si>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</si>
  <si>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</si>
  <si>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</si>
  <si>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</si>
  <si>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</si>
  <si>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</si>
  <si>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</si>
  <si>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</si>
  <si>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</si>
  <si>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</si>
  <si>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</si>
  <si>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</si>
  <si>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</si>
  <si>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</si>
  <si>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</si>
  <si>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</si>
  <si>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</si>
  <si>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</si>
  <si>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</si>
  <si>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</si>
  <si>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</si>
  <si>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</si>
  <si>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</si>
  <si>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</si>
  <si>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</si>
  <si>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</si>
  <si>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</si>
  <si>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</si>
  <si>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</si>
  <si>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</si>
  <si>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</si>
  <si>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</si>
  <si>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</si>
  <si>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</si>
  <si>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</si>
  <si>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</si>
  <si>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</si>
  <si>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</si>
  <si>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</si>
  <si>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</si>
  <si>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</si>
  <si>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</si>
  <si>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</si>
  <si>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</si>
  <si>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</si>
  <si>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</si>
  <si>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</si>
  <si>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</si>
  <si>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</si>
  <si>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</si>
  <si>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</si>
  <si>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</si>
  <si>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</si>
  <si>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</si>
  <si>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</si>
  <si>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</si>
  <si>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</si>
  <si>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</si>
  <si>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</si>
  <si>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</si>
  <si>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</si>
  <si>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</si>
  <si>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</si>
  <si>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</si>
  <si>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</si>
  <si>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</si>
  <si>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</si>
  <si>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</si>
  <si>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</si>
  <si>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</si>
  <si>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</si>
  <si>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</si>
  <si>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</si>
  <si>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</si>
  <si>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</si>
  <si>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</si>
  <si>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</si>
  <si>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</si>
  <si>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</si>
  <si>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</si>
  <si>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</si>
  <si>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</si>
  <si>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</si>
  <si>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</si>
  <si>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</si>
  <si>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</si>
  <si>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</si>
  <si>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</si>
  <si>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</si>
  <si>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</si>
  <si>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</si>
  <si>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</si>
  <si>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</si>
  <si>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</si>
  <si>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</si>
  <si>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</si>
  <si>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</si>
  <si>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</si>
  <si>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</si>
  <si>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</si>
  <si>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</si>
  <si>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</si>
  <si>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</si>
  <si>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</si>
  <si>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</si>
  <si>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</si>
  <si>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</si>
  <si>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</si>
  <si>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</si>
  <si>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</si>
  <si>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</si>
  <si>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</si>
  <si>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</si>
  <si>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</si>
  <si>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</si>
  <si>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</si>
  <si>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</si>
  <si>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</si>
  <si>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</si>
  <si>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</si>
  <si>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</si>
  <si>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</si>
  <si>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</si>
  <si>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</si>
  <si>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</si>
  <si>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</si>
  <si>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</si>
  <si>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</si>
  <si>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</si>
  <si>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</si>
  <si>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</si>
  <si>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</si>
  <si>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</si>
  <si>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</si>
  <si>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</si>
  <si>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</si>
  <si>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</si>
  <si>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</si>
  <si>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</si>
  <si>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</si>
  <si>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</si>
  <si>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</si>
  <si>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</si>
  <si>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</si>
  <si>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</si>
  <si>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</si>
  <si>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</si>
  <si>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</si>
  <si>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</si>
  <si>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</si>
  <si>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</si>
  <si>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</si>
  <si>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</si>
  <si>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</si>
  <si>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</si>
  <si>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</si>
  <si>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</si>
  <si>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</si>
  <si>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</si>
  <si>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</si>
  <si>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</si>
  <si>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</si>
  <si>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</si>
  <si>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</si>
  <si>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</si>
  <si>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</si>
  <si>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</si>
  <si>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</si>
  <si>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</si>
  <si>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</si>
  <si>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</si>
  <si>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</si>
  <si>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</si>
  <si>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</si>
  <si>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</si>
  <si>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</si>
  <si>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</si>
  <si>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</si>
  <si>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</si>
  <si>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</si>
  <si>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</si>
  <si>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</si>
  <si>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</si>
  <si>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</si>
  <si>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</si>
  <si>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</si>
  <si>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</si>
  <si>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</si>
  <si>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</si>
  <si>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</si>
  <si>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</si>
  <si>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</si>
  <si>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</si>
  <si>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</si>
  <si>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</si>
  <si>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</si>
  <si>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</si>
  <si>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</si>
  <si>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</si>
  <si>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</si>
  <si>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</si>
  <si>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</si>
  <si>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</si>
  <si>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</si>
  <si>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</si>
  <si>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</si>
  <si>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</si>
  <si>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</si>
  <si>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</si>
  <si>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</si>
  <si>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</si>
  <si>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</si>
  <si>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</si>
  <si>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</si>
  <si>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</si>
  <si>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</si>
  <si>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</si>
  <si>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</si>
  <si>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</si>
  <si>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</si>
  <si>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</si>
  <si>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</si>
  <si>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</si>
  <si>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</si>
  <si>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</si>
  <si>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</si>
  <si>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</si>
  <si>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</si>
  <si>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</si>
  <si>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</si>
  <si>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</si>
  <si>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</si>
  <si>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</si>
  <si>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</si>
  <si>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</si>
  <si>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</si>
  <si>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</si>
  <si>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</si>
  <si>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</si>
  <si>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</si>
  <si>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</si>
  <si>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</si>
  <si>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</si>
  <si>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</si>
  <si>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</si>
  <si>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</si>
  <si>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</si>
  <si>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</si>
  <si>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</si>
  <si>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</si>
  <si>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</si>
  <si>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</si>
  <si>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</si>
  <si>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</si>
  <si>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</si>
  <si>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</si>
  <si>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</si>
  <si>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</si>
  <si>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</si>
  <si>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</si>
  <si>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</si>
  <si>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</si>
  <si>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</si>
  <si>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</si>
  <si>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</si>
  <si>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</si>
  <si>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</si>
  <si>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</si>
  <si>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</si>
  <si>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</si>
  <si>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</si>
  <si>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</si>
  <si>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</si>
  <si>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</si>
  <si>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</si>
  <si>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</si>
  <si>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</si>
  <si>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</si>
  <si>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</si>
  <si>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</si>
  <si>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</si>
  <si>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</si>
  <si>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</si>
  <si>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</si>
  <si>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</si>
  <si>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</si>
  <si>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</si>
  <si>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</si>
  <si>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</si>
  <si>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</si>
  <si>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</si>
  <si>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</si>
  <si>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</si>
  <si>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</si>
  <si>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</si>
  <si>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</si>
  <si>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</si>
  <si>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</si>
  <si>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</si>
  <si>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</si>
  <si>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</si>
  <si>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</si>
  <si>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</si>
  <si>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</si>
  <si>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</si>
  <si>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</si>
  <si>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</si>
  <si>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</si>
  <si>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</si>
  <si>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</si>
  <si>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</si>
  <si>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</si>
  <si>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</si>
  <si>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</si>
  <si>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</si>
  <si>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</si>
  <si>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</si>
  <si>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</si>
  <si>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</si>
  <si>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</si>
  <si>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</si>
  <si>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</si>
  <si>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</si>
  <si>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</si>
  <si>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</si>
  <si>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</si>
  <si>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</si>
  <si>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</si>
  <si>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</si>
  <si>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</si>
  <si>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</si>
  <si>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</si>
  <si>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</si>
  <si>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</si>
  <si>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</si>
  <si>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</si>
  <si>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</si>
  <si>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</si>
  <si>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</si>
  <si>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</si>
  <si>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</si>
  <si>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</si>
  <si>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</si>
  <si>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</si>
  <si>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</si>
  <si>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</si>
  <si>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</si>
  <si>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</si>
  <si>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</si>
  <si>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</si>
  <si>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</si>
  <si>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</si>
  <si>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</si>
  <si>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</si>
  <si>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</si>
  <si>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</si>
  <si>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</si>
  <si>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</si>
  <si>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</si>
  <si>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</si>
  <si>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</si>
  <si>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</si>
  <si>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</si>
  <si>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</si>
  <si>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</si>
  <si>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</si>
  <si>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</si>
  <si>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</si>
  <si>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</si>
  <si>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</si>
  <si>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</si>
  <si>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</si>
  <si>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</si>
  <si>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</si>
  <si>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</si>
  <si>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</si>
  <si>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</si>
  <si>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</si>
  <si>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</si>
  <si>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</si>
  <si>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</si>
  <si>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</si>
  <si>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</si>
  <si>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</si>
  <si>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</si>
  <si>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</si>
  <si>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</si>
  <si>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</si>
  <si>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</si>
  <si>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</si>
  <si>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</si>
  <si>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</si>
  <si>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</si>
  <si>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</si>
  <si>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</si>
  <si>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</si>
  <si>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</si>
  <si>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</si>
  <si>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</si>
  <si>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</si>
  <si>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</si>
  <si>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</si>
  <si>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</si>
  <si>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</si>
  <si>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</si>
  <si>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</si>
  <si>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</si>
  <si>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</si>
  <si>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</si>
  <si>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</si>
  <si>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</si>
  <si>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</si>
  <si>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</si>
  <si>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</si>
  <si>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</si>
  <si>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</si>
  <si>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</si>
  <si>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</si>
  <si>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</si>
  <si>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</si>
  <si>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</si>
  <si>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</si>
  <si>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</si>
  <si>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</si>
  <si>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</si>
  <si>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</si>
  <si>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</si>
  <si>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</si>
  <si>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</si>
  <si>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</si>
  <si>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</si>
  <si>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</si>
  <si>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</si>
  <si>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</si>
  <si>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</si>
  <si>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</si>
  <si>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</si>
  <si>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</si>
  <si>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</si>
  <si>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</si>
  <si>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</si>
  <si>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</si>
  <si>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</si>
  <si>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</si>
  <si>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</si>
  <si>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</si>
  <si>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</si>
  <si>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</si>
  <si>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</si>
  <si>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</si>
  <si>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</si>
  <si>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</si>
  <si>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</si>
  <si>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</si>
  <si>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</si>
  <si>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</si>
  <si>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</si>
  <si>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</si>
  <si>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</si>
  <si>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</si>
  <si>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</si>
  <si>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</si>
  <si>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</si>
  <si>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</si>
  <si>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</si>
  <si>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</si>
  <si>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</si>
  <si>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</si>
  <si>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</si>
  <si>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</si>
  <si>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</si>
  <si>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</si>
  <si>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</si>
  <si>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</si>
  <si>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</si>
  <si>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</si>
  <si>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</si>
  <si>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</si>
  <si>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</si>
  <si>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</si>
  <si>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</si>
  <si>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</si>
  <si>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</si>
  <si>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</si>
  <si>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</si>
  <si>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</si>
  <si>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</si>
  <si>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</si>
  <si>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</si>
  <si>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</si>
  <si>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</si>
  <si>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</si>
  <si>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</si>
  <si>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</si>
  <si>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</si>
  <si>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</si>
  <si>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</si>
  <si>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</si>
  <si>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</si>
  <si>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</si>
  <si>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</si>
  <si>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</si>
  <si>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</si>
  <si>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</si>
  <si>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</si>
  <si>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</si>
  <si>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</si>
  <si>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</si>
  <si>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</si>
  <si>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</si>
  <si>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</si>
  <si>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</si>
  <si>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</si>
  <si>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</si>
  <si>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</si>
  <si>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</si>
  <si>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</si>
  <si>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</si>
  <si>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</si>
  <si>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</si>
  <si>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</si>
  <si>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</si>
  <si>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</si>
  <si>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</si>
  <si>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</si>
  <si>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</si>
  <si>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</si>
  <si>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</si>
  <si>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</si>
  <si>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</si>
  <si>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</si>
  <si>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</si>
  <si>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</si>
  <si>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</si>
  <si>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</si>
  <si>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</si>
  <si>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</si>
  <si>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</si>
  <si>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</si>
  <si>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</si>
  <si>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</si>
  <si>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</si>
  <si>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</si>
  <si>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</si>
  <si>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</si>
  <si>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</si>
  <si>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</si>
  <si>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</si>
  <si>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</si>
  <si>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</si>
  <si>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</si>
  <si>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</si>
  <si>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</si>
  <si>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</si>
  <si>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</si>
  <si>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</si>
  <si>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</si>
  <si>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</si>
  <si>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</si>
  <si>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</si>
  <si>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</si>
  <si>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</si>
  <si>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</si>
  <si>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</si>
  <si>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</si>
  <si>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</si>
  <si>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</si>
  <si>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</si>
  <si>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</si>
  <si>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</si>
  <si>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</si>
  <si>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</si>
  <si>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</si>
  <si>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</si>
  <si>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</si>
  <si>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</si>
  <si>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</si>
  <si>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</si>
  <si>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</si>
  <si>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</si>
  <si>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</si>
  <si>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</si>
  <si>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</si>
  <si>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</si>
  <si>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</si>
  <si>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</si>
  <si>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</si>
  <si>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</si>
  <si>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</si>
  <si>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</si>
  <si>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</si>
  <si>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</si>
  <si>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</si>
  <si>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</si>
  <si>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</si>
  <si>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</si>
  <si>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</si>
  <si>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</si>
  <si>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</si>
  <si>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</si>
  <si>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</si>
  <si>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</si>
  <si>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</si>
  <si>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</si>
  <si>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</si>
  <si>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</si>
  <si>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</si>
  <si>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</si>
  <si>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</si>
  <si>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</si>
  <si>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</si>
  <si>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</si>
  <si>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</si>
  <si>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</si>
  <si>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</si>
  <si>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</si>
  <si>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</si>
  <si>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</si>
  <si>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</si>
  <si>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</si>
  <si>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</si>
  <si>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</si>
  <si>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</si>
  <si>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</si>
  <si>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</si>
  <si>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</si>
  <si>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</si>
  <si>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</si>
  <si>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</si>
  <si>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</si>
  <si>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</si>
  <si>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</si>
  <si>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</si>
  <si>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</si>
  <si>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</si>
  <si>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</si>
  <si>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</si>
  <si>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</si>
  <si>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</si>
  <si>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</si>
  <si>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</si>
  <si>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</si>
  <si>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</si>
  <si>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</si>
  <si>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</si>
  <si>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</si>
  <si>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</si>
  <si>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</si>
  <si>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</si>
  <si>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</si>
  <si>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</si>
  <si>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</si>
  <si>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</si>
  <si>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</si>
  <si>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</si>
  <si>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</si>
  <si>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</si>
  <si>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</si>
  <si>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</si>
  <si>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</si>
  <si>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</si>
  <si>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</si>
  <si>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</si>
  <si>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</si>
  <si>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</si>
  <si>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</si>
  <si>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</si>
  <si>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</si>
  <si>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</si>
  <si>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</si>
  <si>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</si>
  <si>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</si>
  <si>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</si>
  <si>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</si>
  <si>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</si>
  <si>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</si>
  <si>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</si>
  <si>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</si>
  <si>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</si>
  <si>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</si>
  <si>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</si>
  <si>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</si>
  <si>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</si>
  <si>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</si>
  <si>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</si>
  <si>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</si>
  <si>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</si>
  <si>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</si>
  <si>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</si>
  <si>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</si>
  <si>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</si>
  <si>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</si>
  <si>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</si>
  <si>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nkipraios@gmail.com</t>
  </si>
  <si>
    <t>klein curacao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</si>
</sst>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d\ mmm\ yyyy"/>
  </numFmts>
  <fonts count="16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5" fillId="30" borderId="2" xfId="2" applyFill="1" applyBorder="1" applyAlignment="1" applyProtection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kiprai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"/>
  <sheetViews>
    <sheetView tabSelected="1" workbookViewId="0">
      <selection activeCell="C31" sqref="C31:G31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>
      <c r="A2" s="3" t="s">
        <v>3</v>
      </c>
      <c r="B2" s="3" t="s">
        <v>4</v>
      </c>
      <c r="C2" s="48" t="s">
        <v>5</v>
      </c>
      <c r="D2" s="49"/>
      <c r="E2" s="50"/>
      <c r="F2" s="3" t="s">
        <v>6</v>
      </c>
      <c r="G2" s="2"/>
      <c r="H2" s="3" t="s">
        <v>3</v>
      </c>
      <c r="I2" s="3" t="s">
        <v>4</v>
      </c>
      <c r="J2" s="48" t="s">
        <v>5</v>
      </c>
      <c r="K2" s="49"/>
      <c r="L2" s="50"/>
      <c r="M2" s="3" t="s">
        <v>6</v>
      </c>
      <c r="N2" s="2"/>
      <c r="O2" s="3" t="s">
        <v>3</v>
      </c>
      <c r="P2" s="3" t="s">
        <v>4</v>
      </c>
      <c r="Q2" s="48" t="s">
        <v>5</v>
      </c>
      <c r="R2" s="49"/>
      <c r="S2" s="50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>
      <c r="A3" s="38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8" t="s">
        <v>11</v>
      </c>
      <c r="I3" s="4" t="s">
        <v>14</v>
      </c>
      <c r="J3" s="5">
        <v>1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8" t="s">
        <v>11</v>
      </c>
      <c r="P3" s="4" t="s">
        <v>15</v>
      </c>
      <c r="Q3" s="5">
        <v>0</v>
      </c>
      <c r="R3" s="5" t="s">
        <v>13</v>
      </c>
      <c r="S3" s="5">
        <v>1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24"/>
      <c r="B4" s="4" t="s">
        <v>19</v>
      </c>
      <c r="C4" s="5">
        <v>1</v>
      </c>
      <c r="D4" s="5" t="s">
        <v>13</v>
      </c>
      <c r="E4" s="5">
        <v>0</v>
      </c>
      <c r="F4" s="4" t="str">
        <f t="shared" si="0"/>
        <v>1</v>
      </c>
      <c r="G4" s="2"/>
      <c r="H4" s="24"/>
      <c r="I4" s="4" t="s">
        <v>20</v>
      </c>
      <c r="J4" s="5">
        <v>1</v>
      </c>
      <c r="K4" s="5" t="s">
        <v>13</v>
      </c>
      <c r="L4" s="5">
        <v>1</v>
      </c>
      <c r="M4" s="4" t="str">
        <f t="shared" si="1"/>
        <v>X</v>
      </c>
      <c r="N4" s="2"/>
      <c r="O4" s="24"/>
      <c r="P4" s="4" t="s">
        <v>21</v>
      </c>
      <c r="Q4" s="5">
        <v>0</v>
      </c>
      <c r="R4" s="5" t="s">
        <v>13</v>
      </c>
      <c r="S4" s="5">
        <v>2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7</v>
      </c>
    </row>
    <row r="5" spans="1:39" ht="21.75" customHeight="1">
      <c r="A5" s="40" t="s">
        <v>22</v>
      </c>
      <c r="B5" s="4" t="s">
        <v>23</v>
      </c>
      <c r="C5" s="5">
        <v>1</v>
      </c>
      <c r="D5" s="5" t="s">
        <v>13</v>
      </c>
      <c r="E5" s="5">
        <v>1</v>
      </c>
      <c r="F5" s="4" t="str">
        <f t="shared" si="0"/>
        <v>X</v>
      </c>
      <c r="G5" s="2"/>
      <c r="H5" s="40" t="s">
        <v>22</v>
      </c>
      <c r="I5" s="4" t="s">
        <v>24</v>
      </c>
      <c r="J5" s="5">
        <v>1</v>
      </c>
      <c r="K5" s="5" t="s">
        <v>13</v>
      </c>
      <c r="L5" s="5">
        <v>0</v>
      </c>
      <c r="M5" s="4" t="str">
        <f t="shared" si="1"/>
        <v>1</v>
      </c>
      <c r="N5" s="2"/>
      <c r="O5" s="40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7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7</v>
      </c>
    </row>
    <row r="6" spans="1:39" ht="21.75" customHeight="1">
      <c r="A6" s="24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24"/>
      <c r="I6" s="4" t="s">
        <v>27</v>
      </c>
      <c r="J6" s="5">
        <v>2</v>
      </c>
      <c r="K6" s="5" t="s">
        <v>13</v>
      </c>
      <c r="L6" s="5">
        <v>0</v>
      </c>
      <c r="M6" s="4" t="str">
        <f t="shared" si="1"/>
        <v>1</v>
      </c>
      <c r="N6" s="2"/>
      <c r="O6" s="24"/>
      <c r="P6" s="4" t="s">
        <v>28</v>
      </c>
      <c r="Q6" s="5">
        <v>3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Τσεχία</v>
      </c>
      <c r="X6" s="7">
        <f>INDEX(StandingsCalc!$C$2:$C$5,MATCH(W6,StandingsCalc!$B$2:$B$5,0))</f>
        <v>3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1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3</v>
      </c>
    </row>
    <row r="7" spans="1:39" ht="21.75" customHeight="1">
      <c r="A7" s="23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23" t="s">
        <v>29</v>
      </c>
      <c r="I7" s="4" t="s">
        <v>31</v>
      </c>
      <c r="J7" s="5">
        <v>0</v>
      </c>
      <c r="K7" s="5" t="s">
        <v>13</v>
      </c>
      <c r="L7" s="5">
        <v>1</v>
      </c>
      <c r="M7" s="4" t="str">
        <f t="shared" si="1"/>
        <v>2</v>
      </c>
      <c r="N7" s="2"/>
      <c r="O7" s="23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1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>
      <c r="A8" s="24"/>
      <c r="B8" s="4" t="s">
        <v>33</v>
      </c>
      <c r="C8" s="5">
        <v>0</v>
      </c>
      <c r="D8" s="5" t="s">
        <v>13</v>
      </c>
      <c r="E8" s="5">
        <v>0</v>
      </c>
      <c r="F8" s="4" t="str">
        <f t="shared" si="0"/>
        <v>X</v>
      </c>
      <c r="G8" s="2"/>
      <c r="H8" s="24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8" t="s">
        <v>36</v>
      </c>
      <c r="B9" s="4" t="s">
        <v>37</v>
      </c>
      <c r="C9" s="5">
        <v>1</v>
      </c>
      <c r="D9" s="5" t="s">
        <v>13</v>
      </c>
      <c r="E9" s="5">
        <v>0</v>
      </c>
      <c r="F9" s="4" t="str">
        <f t="shared" si="0"/>
        <v>1</v>
      </c>
      <c r="G9" s="2"/>
      <c r="H9" s="38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8" t="s">
        <v>36</v>
      </c>
      <c r="P9" s="4" t="s">
        <v>39</v>
      </c>
      <c r="Q9" s="5">
        <v>0</v>
      </c>
      <c r="R9" s="5" t="s">
        <v>13</v>
      </c>
      <c r="S9" s="5">
        <v>0</v>
      </c>
      <c r="T9" s="4" t="str">
        <f t="shared" si="2"/>
        <v>X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>
      <c r="A10" s="24"/>
      <c r="B10" s="4" t="s">
        <v>44</v>
      </c>
      <c r="C10" s="5">
        <v>0</v>
      </c>
      <c r="D10" s="5" t="s">
        <v>13</v>
      </c>
      <c r="E10" s="5">
        <v>1</v>
      </c>
      <c r="F10" s="4" t="str">
        <f t="shared" si="0"/>
        <v>2</v>
      </c>
      <c r="G10" s="2"/>
      <c r="H10" s="24"/>
      <c r="I10" s="4" t="s">
        <v>45</v>
      </c>
      <c r="J10" s="5">
        <v>2</v>
      </c>
      <c r="K10" s="5" t="s">
        <v>13</v>
      </c>
      <c r="L10" s="5">
        <v>1</v>
      </c>
      <c r="M10" s="4" t="str">
        <f t="shared" si="1"/>
        <v>1</v>
      </c>
      <c r="N10" s="2"/>
      <c r="O10" s="24"/>
      <c r="P10" s="4" t="s">
        <v>46</v>
      </c>
      <c r="Q10" s="5">
        <v>2</v>
      </c>
      <c r="R10" s="5" t="s">
        <v>13</v>
      </c>
      <c r="S10" s="5">
        <v>1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25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Ιαπωνία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>
      <c r="A12" s="24"/>
      <c r="B12" s="4" t="s">
        <v>51</v>
      </c>
      <c r="C12" s="5">
        <v>0</v>
      </c>
      <c r="D12" s="5" t="s">
        <v>13</v>
      </c>
      <c r="E12" s="5">
        <v>1</v>
      </c>
      <c r="F12" s="4" t="str">
        <f t="shared" si="0"/>
        <v>2</v>
      </c>
      <c r="G12" s="2"/>
      <c r="H12" s="24"/>
      <c r="I12" s="4" t="s">
        <v>52</v>
      </c>
      <c r="J12" s="5">
        <v>1</v>
      </c>
      <c r="K12" s="5" t="s">
        <v>13</v>
      </c>
      <c r="L12" s="5">
        <v>1</v>
      </c>
      <c r="M12" s="4" t="str">
        <f t="shared" si="1"/>
        <v>X</v>
      </c>
      <c r="N12" s="2"/>
      <c r="O12" s="24"/>
      <c r="P12" s="4" t="s">
        <v>53</v>
      </c>
      <c r="Q12" s="5">
        <v>0</v>
      </c>
      <c r="R12" s="5" t="s">
        <v>13</v>
      </c>
      <c r="S12" s="5">
        <v>0</v>
      </c>
      <c r="T12" s="4" t="str">
        <f t="shared" si="2"/>
        <v>X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Ολλανδία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Ιράν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>
      <c r="A13" s="33" t="s">
        <v>54</v>
      </c>
      <c r="B13" s="4" t="s">
        <v>55</v>
      </c>
      <c r="C13" s="5">
        <v>0</v>
      </c>
      <c r="D13" s="5" t="s">
        <v>13</v>
      </c>
      <c r="E13" s="5">
        <v>1</v>
      </c>
      <c r="F13" s="4" t="str">
        <f t="shared" si="0"/>
        <v>2</v>
      </c>
      <c r="G13" s="2"/>
      <c r="H13" s="33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33" t="s">
        <v>54</v>
      </c>
      <c r="P13" s="4" t="s">
        <v>57</v>
      </c>
      <c r="Q13" s="5">
        <v>2</v>
      </c>
      <c r="R13" s="5" t="s">
        <v>13</v>
      </c>
      <c r="S13" s="5">
        <v>0</v>
      </c>
      <c r="T13" s="4" t="str">
        <f t="shared" si="2"/>
        <v>1</v>
      </c>
      <c r="V13" s="7">
        <v>3</v>
      </c>
      <c r="W13" s="8" t="str">
        <f>INDEX(StandingsCalc!$B$18:$B$21,MATCH(LARGE(StandingsCalc!$F$18:$F$21,3),StandingsCalc!$F$18:$F$21,0))</f>
        <v>Κουρασάο</v>
      </c>
      <c r="X13" s="7">
        <f>INDEX(StandingsCalc!$C$18:$C$21,MATCH(W13,StandingsCalc!$B$18:$B$21,0))</f>
        <v>2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>
      <c r="A14" s="24"/>
      <c r="B14" s="4" t="s">
        <v>58</v>
      </c>
      <c r="C14" s="5">
        <v>1</v>
      </c>
      <c r="D14" s="5" t="s">
        <v>13</v>
      </c>
      <c r="E14" s="5">
        <v>0</v>
      </c>
      <c r="F14" s="4" t="str">
        <f t="shared" si="0"/>
        <v>1</v>
      </c>
      <c r="G14" s="2"/>
      <c r="H14" s="24"/>
      <c r="I14" s="4" t="s">
        <v>59</v>
      </c>
      <c r="J14" s="5">
        <v>0</v>
      </c>
      <c r="K14" s="5" t="s">
        <v>13</v>
      </c>
      <c r="L14" s="5">
        <v>2</v>
      </c>
      <c r="M14" s="4" t="str">
        <f t="shared" si="1"/>
        <v>2</v>
      </c>
      <c r="N14" s="2"/>
      <c r="O14" s="24"/>
      <c r="P14" s="4" t="s">
        <v>60</v>
      </c>
      <c r="Q14" s="5">
        <v>0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Ακτή Ελεφαντοστού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>
      <c r="A15" s="35" t="s">
        <v>61</v>
      </c>
      <c r="B15" s="4" t="s">
        <v>62</v>
      </c>
      <c r="C15" s="5">
        <v>3</v>
      </c>
      <c r="D15" s="5" t="s">
        <v>13</v>
      </c>
      <c r="E15" s="5">
        <v>0</v>
      </c>
      <c r="F15" s="4" t="str">
        <f t="shared" si="0"/>
        <v>1</v>
      </c>
      <c r="G15" s="2"/>
      <c r="H15" s="35" t="s">
        <v>61</v>
      </c>
      <c r="I15" s="4" t="s">
        <v>63</v>
      </c>
      <c r="J15" s="5">
        <v>3</v>
      </c>
      <c r="K15" s="5" t="s">
        <v>13</v>
      </c>
      <c r="L15" s="5">
        <v>1</v>
      </c>
      <c r="M15" s="4" t="str">
        <f t="shared" si="1"/>
        <v>1</v>
      </c>
      <c r="N15" s="2"/>
      <c r="O15" s="35" t="s">
        <v>61</v>
      </c>
      <c r="P15" s="4" t="s">
        <v>64</v>
      </c>
      <c r="Q15" s="5">
        <v>0</v>
      </c>
      <c r="R15" s="5" t="s">
        <v>13</v>
      </c>
      <c r="S15" s="5">
        <v>0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24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24"/>
      <c r="I16" s="4" t="s">
        <v>66</v>
      </c>
      <c r="J16" s="5">
        <v>0</v>
      </c>
      <c r="K16" s="5" t="s">
        <v>13</v>
      </c>
      <c r="L16" s="5">
        <v>1</v>
      </c>
      <c r="M16" s="4" t="str">
        <f t="shared" si="1"/>
        <v>2</v>
      </c>
      <c r="N16" s="2"/>
      <c r="O16" s="24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>
      <c r="A17" s="34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3</v>
      </c>
      <c r="K17" s="5" t="s">
        <v>13</v>
      </c>
      <c r="L17" s="5">
        <v>1</v>
      </c>
      <c r="M17" s="4" t="str">
        <f t="shared" si="1"/>
        <v>1</v>
      </c>
      <c r="N17" s="2"/>
      <c r="O17" s="34" t="s">
        <v>72</v>
      </c>
      <c r="P17" s="4" t="s">
        <v>75</v>
      </c>
      <c r="Q17" s="5">
        <v>0</v>
      </c>
      <c r="R17" s="5" t="s">
        <v>13</v>
      </c>
      <c r="S17" s="5">
        <v>1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24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24"/>
      <c r="I18" s="4" t="s">
        <v>77</v>
      </c>
      <c r="J18" s="5">
        <v>1</v>
      </c>
      <c r="K18" s="5" t="s">
        <v>13</v>
      </c>
      <c r="L18" s="5">
        <v>0</v>
      </c>
      <c r="M18" s="4" t="str">
        <f t="shared" si="1"/>
        <v>1</v>
      </c>
      <c r="N18" s="2"/>
      <c r="O18" s="24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Νορβηγία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7</v>
      </c>
    </row>
    <row r="19" spans="1:40" ht="21.75" customHeight="1">
      <c r="A19" s="36" t="s">
        <v>79</v>
      </c>
      <c r="B19" s="4" t="s">
        <v>80</v>
      </c>
      <c r="C19" s="5">
        <v>1</v>
      </c>
      <c r="D19" s="5" t="s">
        <v>13</v>
      </c>
      <c r="E19" s="5">
        <v>1</v>
      </c>
      <c r="F19" s="4" t="str">
        <f t="shared" si="0"/>
        <v>X</v>
      </c>
      <c r="G19" s="2"/>
      <c r="H19" s="36" t="s">
        <v>79</v>
      </c>
      <c r="I19" s="4" t="s">
        <v>81</v>
      </c>
      <c r="J19" s="5">
        <v>2</v>
      </c>
      <c r="K19" s="5" t="s">
        <v>13</v>
      </c>
      <c r="L19" s="5">
        <v>0</v>
      </c>
      <c r="M19" s="4" t="str">
        <f t="shared" si="1"/>
        <v>1</v>
      </c>
      <c r="N19" s="2"/>
      <c r="O19" s="36" t="s">
        <v>79</v>
      </c>
      <c r="P19" s="4" t="s">
        <v>82</v>
      </c>
      <c r="Q19" s="5">
        <v>2</v>
      </c>
      <c r="R19" s="5" t="s">
        <v>13</v>
      </c>
      <c r="S19" s="5">
        <v>2</v>
      </c>
      <c r="T19" s="4" t="str">
        <f t="shared" si="2"/>
        <v>X</v>
      </c>
      <c r="V19" s="7">
        <v>2</v>
      </c>
      <c r="W19" s="8" t="str">
        <f>INDEX(StandingsCalc!$B$34:$B$37,MATCH(LARGE(StandingsCalc!$F$34:$F$37,2),StandingsCalc!$F$34:$F$37,0))</f>
        <v>Γαλλία</v>
      </c>
      <c r="X19" s="7">
        <f>INDEX(StandingsCalc!$C$34:$C$37,MATCH(W19,StandingsCalc!$B$34:$B$37,0))</f>
        <v>5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5</v>
      </c>
    </row>
    <row r="20" spans="1:40" ht="21.75" customHeight="1">
      <c r="A20" s="24"/>
      <c r="B20" s="4" t="s">
        <v>83</v>
      </c>
      <c r="C20" s="5">
        <v>0</v>
      </c>
      <c r="D20" s="5" t="s">
        <v>13</v>
      </c>
      <c r="E20" s="5">
        <v>3</v>
      </c>
      <c r="F20" s="4" t="str">
        <f t="shared" si="0"/>
        <v>2</v>
      </c>
      <c r="G20" s="2"/>
      <c r="H20" s="24"/>
      <c r="I20" s="4" t="s">
        <v>84</v>
      </c>
      <c r="J20" s="5">
        <v>2</v>
      </c>
      <c r="K20" s="5" t="s">
        <v>13</v>
      </c>
      <c r="L20" s="5">
        <v>1</v>
      </c>
      <c r="M20" s="4" t="str">
        <f t="shared" si="1"/>
        <v>1</v>
      </c>
      <c r="N20" s="2"/>
      <c r="O20" s="24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Ιορδανία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Παναμάς</v>
      </c>
      <c r="AM20" s="7">
        <f>INDEX(StandingsCalc!$C$46:$C$49,MATCH(AL20,StandingsCalc!$B$46:$B$49,0))</f>
        <v>2</v>
      </c>
    </row>
    <row r="21" spans="1:40" ht="21.75" customHeight="1">
      <c r="A21" s="45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45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0</v>
      </c>
      <c r="R21" s="5" t="s">
        <v>13</v>
      </c>
      <c r="S21" s="5">
        <v>1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Αλγερία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Γκάνα</v>
      </c>
      <c r="AM21" s="7">
        <f>INDEX(StandingsCalc!$C$46:$C$49,MATCH(AL21,StandingsCalc!$B$46:$B$49,0))</f>
        <v>1</v>
      </c>
    </row>
    <row r="22" spans="1:40" ht="21.75" customHeight="1">
      <c r="A22" s="24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24"/>
      <c r="I22" s="4" t="s">
        <v>91</v>
      </c>
      <c r="J22" s="5">
        <v>1</v>
      </c>
      <c r="K22" s="5" t="s">
        <v>13</v>
      </c>
      <c r="L22" s="5">
        <v>0</v>
      </c>
      <c r="M22" s="4" t="str">
        <f t="shared" si="1"/>
        <v>1</v>
      </c>
      <c r="N22" s="2"/>
      <c r="O22" s="24"/>
      <c r="P22" s="4" t="s">
        <v>92</v>
      </c>
      <c r="Q22" s="5">
        <v>0</v>
      </c>
      <c r="R22" s="5" t="s">
        <v>13</v>
      </c>
      <c r="S22" s="5">
        <v>1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39" t="s">
        <v>93</v>
      </c>
      <c r="B23" s="4" t="s">
        <v>94</v>
      </c>
      <c r="C23" s="5">
        <v>2</v>
      </c>
      <c r="D23" s="5" t="s">
        <v>13</v>
      </c>
      <c r="E23" s="5">
        <v>0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3</v>
      </c>
      <c r="K23" s="5" t="s">
        <v>13</v>
      </c>
      <c r="L23" s="5">
        <v>1</v>
      </c>
      <c r="M23" s="4" t="str">
        <f t="shared" si="1"/>
        <v>1</v>
      </c>
      <c r="N23" s="2"/>
      <c r="O23" s="39" t="s">
        <v>93</v>
      </c>
      <c r="P23" s="4" t="s">
        <v>96</v>
      </c>
      <c r="Q23" s="5">
        <v>0</v>
      </c>
      <c r="R23" s="5" t="s">
        <v>13</v>
      </c>
      <c r="S23" s="5">
        <v>0</v>
      </c>
      <c r="T23" s="4" t="str">
        <f t="shared" si="2"/>
        <v>X</v>
      </c>
      <c r="V23" s="51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>
      <c r="A24" s="24"/>
      <c r="B24" s="4" t="s">
        <v>98</v>
      </c>
      <c r="C24" s="5">
        <v>0</v>
      </c>
      <c r="D24" s="5" t="s">
        <v>13</v>
      </c>
      <c r="E24" s="5">
        <v>1</v>
      </c>
      <c r="F24" s="4" t="str">
        <f t="shared" si="0"/>
        <v>2</v>
      </c>
      <c r="G24" s="2"/>
      <c r="H24" s="24"/>
      <c r="I24" s="4" t="s">
        <v>99</v>
      </c>
      <c r="J24" s="5">
        <v>1</v>
      </c>
      <c r="K24" s="5" t="s">
        <v>13</v>
      </c>
      <c r="L24" s="5">
        <v>0</v>
      </c>
      <c r="M24" s="4" t="str">
        <f t="shared" si="1"/>
        <v>1</v>
      </c>
      <c r="N24" s="2"/>
      <c r="O24" s="24"/>
      <c r="P24" s="4" t="s">
        <v>100</v>
      </c>
      <c r="Q24" s="5">
        <v>0</v>
      </c>
      <c r="R24" s="5" t="s">
        <v>13</v>
      </c>
      <c r="S24" s="5">
        <v>0</v>
      </c>
      <c r="T24" s="4" t="str">
        <f t="shared" si="2"/>
        <v>X</v>
      </c>
      <c r="V24" s="54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>
      <c r="A25" s="55" t="s">
        <v>102</v>
      </c>
      <c r="B25" s="4" t="s">
        <v>103</v>
      </c>
      <c r="C25" s="5">
        <v>1</v>
      </c>
      <c r="D25" s="5" t="s">
        <v>13</v>
      </c>
      <c r="E25" s="5">
        <v>1</v>
      </c>
      <c r="F25" s="4" t="str">
        <f t="shared" si="0"/>
        <v>X</v>
      </c>
      <c r="G25" s="2"/>
      <c r="H25" s="55" t="s">
        <v>102</v>
      </c>
      <c r="I25" s="4" t="s">
        <v>104</v>
      </c>
      <c r="J25" s="5">
        <v>1</v>
      </c>
      <c r="K25" s="5" t="s">
        <v>13</v>
      </c>
      <c r="L25" s="5">
        <v>0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54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>
      <c r="A26" s="24"/>
      <c r="B26" s="4" t="s">
        <v>107</v>
      </c>
      <c r="C26" s="5">
        <v>0</v>
      </c>
      <c r="D26" s="5" t="s">
        <v>13</v>
      </c>
      <c r="E26" s="5">
        <v>0</v>
      </c>
      <c r="F26" s="4" t="str">
        <f t="shared" si="0"/>
        <v>X</v>
      </c>
      <c r="G26" s="2"/>
      <c r="H26" s="24"/>
      <c r="I26" s="4" t="s">
        <v>108</v>
      </c>
      <c r="J26" s="5">
        <v>0</v>
      </c>
      <c r="K26" s="5" t="s">
        <v>13</v>
      </c>
      <c r="L26" s="5">
        <v>0</v>
      </c>
      <c r="M26" s="4" t="str">
        <f t="shared" si="1"/>
        <v>X</v>
      </c>
      <c r="N26" s="2"/>
      <c r="O26" s="24"/>
      <c r="P26" s="4" t="s">
        <v>109</v>
      </c>
      <c r="Q26" s="5">
        <v>0</v>
      </c>
      <c r="R26" s="5" t="s">
        <v>13</v>
      </c>
      <c r="S26" s="5">
        <v>1</v>
      </c>
      <c r="T26" s="4" t="str">
        <f t="shared" si="2"/>
        <v>2</v>
      </c>
      <c r="V26" s="57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>
      <c r="V29" s="15" t="str">
        <f>KnockoutCalc!$C$32</f>
        <v>Νότια Κορέα</v>
      </c>
      <c r="W29" s="15" t="s">
        <v>13</v>
      </c>
      <c r="X29" s="15" t="str">
        <f>KnockoutCalc!$D$32</f>
        <v>Καναδάς</v>
      </c>
      <c r="Y29" s="16" t="s">
        <v>148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186</v>
      </c>
      <c r="AE29" s="15"/>
      <c r="AF29" s="15" t="str">
        <f>KnockoutCalc!$C$34</f>
        <v>Ιαπωνία</v>
      </c>
      <c r="AG29" s="15" t="s">
        <v>13</v>
      </c>
      <c r="AH29" s="15" t="str">
        <f>KnockoutCalc!$D$34</f>
        <v>Μαρόκο</v>
      </c>
      <c r="AI29" s="16" t="s">
        <v>195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Ολλανδία</v>
      </c>
      <c r="AN29" s="17" t="s">
        <v>170</v>
      </c>
    </row>
    <row r="30" spans="1:40" ht="24" customHeight="1">
      <c r="B30" s="20" t="s">
        <v>114</v>
      </c>
      <c r="C30" s="56" t="s">
        <v>770</v>
      </c>
      <c r="D30" s="56"/>
      <c r="E30" s="56"/>
      <c r="F30" s="56"/>
      <c r="G30" s="56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58" t="s">
        <v>769</v>
      </c>
      <c r="D31" s="47"/>
      <c r="E31" s="47"/>
      <c r="F31" s="47"/>
      <c r="G31" s="47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>
      <c r="V32" s="15" t="str">
        <f>KnockoutCalc!$C$36</f>
        <v>Νορβηγία</v>
      </c>
      <c r="W32" s="15" t="s">
        <v>13</v>
      </c>
      <c r="X32" s="15" t="str">
        <f>KnockoutCalc!$D$36</f>
        <v>Παραγουάη</v>
      </c>
      <c r="Y32" s="16" t="s">
        <v>211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Γαλλία</v>
      </c>
      <c r="AD32" s="16" t="s">
        <v>208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7" t="s">
        <v>220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182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219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>
      <c r="V38" s="15" t="str">
        <f>KnockoutCalc!$C$44</f>
        <v>Ελβετία</v>
      </c>
      <c r="W38" s="15" t="s">
        <v>13</v>
      </c>
      <c r="X38" s="15" t="str">
        <f>KnockoutCalc!$D$44</f>
        <v>Σουηδία</v>
      </c>
      <c r="Y38" s="16" t="s">
        <v>161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Παναμάς</v>
      </c>
      <c r="AI38" s="16" t="s">
        <v>216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Ιράν</v>
      </c>
      <c r="AN38" s="17" t="s">
        <v>185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>
      <c r="V42" s="15" t="str">
        <f>KnockoutCalc!$C$48</f>
        <v>Νότια Κορέα</v>
      </c>
      <c r="W42" s="15" t="s">
        <v>13</v>
      </c>
      <c r="X42" s="15" t="str">
        <f>KnockoutCalc!$D$48</f>
        <v>Ιαπωνία</v>
      </c>
      <c r="Y42" s="16" t="s">
        <v>195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Νορβηγία</v>
      </c>
      <c r="AD42" s="16" t="s">
        <v>186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Γαλλία</v>
      </c>
      <c r="AI42" s="16" t="s">
        <v>208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Βέλγιο</v>
      </c>
      <c r="AD45" s="16" t="s">
        <v>182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212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>
      <c r="V49" s="15" t="str">
        <f>KnockoutCalc!$C$56</f>
        <v>Ιαπωνία</v>
      </c>
      <c r="W49" s="15" t="s">
        <v>13</v>
      </c>
      <c r="X49" s="15" t="str">
        <f>KnockoutCalc!$D$56</f>
        <v>Γαλλία</v>
      </c>
      <c r="Y49" s="16" t="s">
        <v>195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Γερμανία</v>
      </c>
      <c r="AD49" s="16" t="s">
        <v>220</v>
      </c>
      <c r="AE49" s="15"/>
      <c r="AF49" s="15" t="str">
        <f>KnockoutCalc!$C$58</f>
        <v>ΗΠΑ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216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Ιαπωνία</v>
      </c>
      <c r="W53" s="15" t="s">
        <v>13</v>
      </c>
      <c r="X53" s="15" t="str">
        <f>KnockoutCalc!$D$60</f>
        <v>Αγγλία</v>
      </c>
      <c r="Y53" s="16" t="s">
        <v>220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3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Αγγλία</v>
      </c>
      <c r="AB57" s="15" t="s">
        <v>13</v>
      </c>
      <c r="AC57" s="15" t="str">
        <f>KnockoutCalc!$D$62</f>
        <v>Ισπανία</v>
      </c>
      <c r="AD57" s="19" t="s">
        <v>220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>
      <c r="V60" s="52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Καναδάς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Ιαπωνία</v>
      </c>
      <c r="AP72" t="str">
        <f>IF($AH$29="","",$AH$29)</f>
        <v>Μαρόκο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Ολλανδία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Νορβηγία</v>
      </c>
      <c r="AP74" t="str">
        <f>IF($X$32="","",$X$32)</f>
        <v>Παραγουάη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Γαλλία</v>
      </c>
    </row>
    <row r="76" spans="22:42">
      <c r="AO76" t="str">
        <f>IF($AF$32="","",$AF$32)</f>
        <v>Μεξικό</v>
      </c>
      <c r="AP76" t="str">
        <f>IF($AH$32="","",$AH$32)</f>
        <v>Σαουδική Αραβία</v>
      </c>
    </row>
    <row r="77" spans="22:42">
      <c r="AO77" t="str">
        <f>IF($AK$32="","",$AK$32)</f>
        <v>Αγγλία</v>
      </c>
      <c r="AP77" t="str">
        <f>IF($AM$32="","",$AM$32)</f>
        <v>Ουζμπεκιστάν</v>
      </c>
    </row>
    <row r="78" spans="22:42">
      <c r="AO78" t="str">
        <f>IF($V$35="","",$V$35)</f>
        <v>ΗΠΑ</v>
      </c>
      <c r="AP78" t="str">
        <f>IF($X$35="","",$X$35)</f>
        <v>Βοσνία και Ερζεγοβίνη</v>
      </c>
    </row>
    <row r="79" spans="22:42">
      <c r="AO79" t="str">
        <f>IF($AA$35="","",$AA$35)</f>
        <v>Βέλγιο</v>
      </c>
      <c r="AP79" t="str">
        <f>IF($AC$35="","",$AC$35)</f>
        <v>Σενεγάλη</v>
      </c>
    </row>
    <row r="80" spans="22:42">
      <c r="AO80" t="str">
        <f>IF($AF$35="","",$AF$35)</f>
        <v>Κολομβία</v>
      </c>
      <c r="AP80" t="str">
        <f>IF($AH$35="","",$AH$35)</f>
        <v>Κροατία</v>
      </c>
    </row>
    <row r="81" spans="41:42">
      <c r="AO81" t="str">
        <f>IF($AK$35="","",$AK$35)</f>
        <v>Ισπανία</v>
      </c>
      <c r="AP81" t="str">
        <f>IF($AM$35="","",$AM$35)</f>
        <v>Αυστρία</v>
      </c>
    </row>
    <row r="82" spans="41:42">
      <c r="AO82" t="str">
        <f>IF($V$38="","",$V$38)</f>
        <v>Ελβετία</v>
      </c>
      <c r="AP82" t="str">
        <f>IF($X$38="","",$X$38)</f>
        <v>Σουηδία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Παναμάς</v>
      </c>
    </row>
    <row r="85" spans="41:42">
      <c r="AO85" t="str">
        <f>IF($AK$38="","",$AK$38)</f>
        <v>Τουρκία</v>
      </c>
      <c r="AP85" t="str">
        <f>IF($AM$38="","",$AM$38)</f>
        <v>Ιράν</v>
      </c>
    </row>
    <row r="86" spans="41:42">
      <c r="AO86" t="str">
        <f>IF($V$42="","",$V$42)</f>
        <v>Νότια Κορέα</v>
      </c>
      <c r="AP86" t="str">
        <f>IF($X$42="","",$X$42)</f>
        <v>Ιαπωνία</v>
      </c>
    </row>
    <row r="87" spans="41:42">
      <c r="AO87" t="str">
        <f>IF($AA$42="","",$AA$42)</f>
        <v>Γερμανία</v>
      </c>
      <c r="AP87" t="str">
        <f>IF($AC$42="","",$AC$42)</f>
        <v>Νορβηγία</v>
      </c>
    </row>
    <row r="88" spans="41:42">
      <c r="AO88" t="str">
        <f>IF($AF$42="","",$AF$42)</f>
        <v>Βραζιλία</v>
      </c>
      <c r="AP88" t="str">
        <f>IF($AH$42="","",$AH$42)</f>
        <v>Γαλλία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Κολομβία</v>
      </c>
      <c r="AP90" t="str">
        <f>IF($X$45="","",$X$45)</f>
        <v>Ισπανία</v>
      </c>
    </row>
    <row r="91" spans="41:42">
      <c r="AO91" t="str">
        <f>IF($AA$45="","",$AA$45)</f>
        <v>ΗΠΑ</v>
      </c>
      <c r="AP91" t="str">
        <f>IF($AC$45="","",$AC$45)</f>
        <v>Βέλγιο</v>
      </c>
    </row>
    <row r="92" spans="41:42">
      <c r="AO92" t="str">
        <f>IF($AF$45="","",$AF$45)</f>
        <v>Αργεντινή</v>
      </c>
      <c r="AP92" t="str">
        <f>IF($AH$45="","",$AH$45)</f>
        <v>Τουρκία</v>
      </c>
    </row>
    <row r="93" spans="41:42">
      <c r="AO93" t="str">
        <f>IF($AK$45="","",$AK$45)</f>
        <v>Ελβετία</v>
      </c>
      <c r="AP93" t="str">
        <f>IF($AM$45="","",$AM$45)</f>
        <v>Πορτογαλία</v>
      </c>
    </row>
    <row r="94" spans="41:42">
      <c r="AO94" t="str">
        <f>IF($V$49="","",$V$49)</f>
        <v>Ιαπωνία</v>
      </c>
      <c r="AP94" t="str">
        <f>IF($X$49="","",$X$49)</f>
        <v>Γαλλία</v>
      </c>
    </row>
    <row r="95" spans="41:42">
      <c r="AO95" t="str">
        <f>IF($AA$49="","",$AA$49)</f>
        <v>Αγγλία</v>
      </c>
      <c r="AP95" t="str">
        <f>IF($AC$49="","",$AC$49)</f>
        <v>Γερμανία</v>
      </c>
    </row>
    <row r="96" spans="41:42">
      <c r="AO96" t="str">
        <f>IF($AF$49="","",$AF$49)</f>
        <v>ΗΠΑ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Ιαπωνία</v>
      </c>
      <c r="AP98" t="str">
        <f>IF($X$53="","",$X$53)</f>
        <v>Αγγλία</v>
      </c>
    </row>
    <row r="99" spans="41:42">
      <c r="AO99" t="str">
        <f>IF($AA$53="","",$AA$53)</f>
        <v>Ισπανία</v>
      </c>
      <c r="AP99" t="str">
        <f>IF($AC$53="","",$AC$53)</f>
        <v>Πορτογαλία</v>
      </c>
    </row>
    <row r="100" spans="41:42">
      <c r="AO100" t="str">
        <f>IF($AA$57="","",$AA$57)</f>
        <v>Αγγλία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workbookViewId="0"/>
  </sheetViews>
  <sheetFormatPr defaultColWidth="8.7109375" defaultRowHeight="12.75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3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7103044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-5</v>
      </c>
      <c r="E3">
        <f>SUM(IF('Fixtures by Matchday'!E3&lt;&gt;"",'Fixtures by Matchday'!E3,0),IF('Fixtures by Matchday'!L3&lt;&gt;"",'Fixtures by Matchday'!L3,0),IF('Fixtures by Matchday'!Q4&lt;&gt;"",'Fixtures by Matchday'!Q4,0))</f>
        <v>0</v>
      </c>
      <c r="F3">
        <f>C3*1000000+(D3+100)*1000+E3*10+(4-1)</f>
        <v>95003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7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3</v>
      </c>
      <c r="E4">
        <f>SUM(IF('Fixtures by Matchday'!C4&lt;&gt;"",'Fixtures by Matchday'!C4,0),IF('Fixtures by Matchday'!L4&lt;&gt;"",'Fixtures by Matchday'!L4,0),IF('Fixtures by Matchday'!S4&lt;&gt;"",'Fixtures by Matchday'!S4,0))</f>
        <v>4</v>
      </c>
      <c r="F4">
        <f>C4*1000000+(D4+100)*1000+E4*10+(4-2)</f>
        <v>7103042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1</v>
      </c>
      <c r="F5">
        <f>C5*1000000+(D5+100)*1000+E5*10+(4-3)</f>
        <v>3099011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2</v>
      </c>
      <c r="E6">
        <f>SUM(IF('Fixtures by Matchday'!C5&lt;&gt;"",'Fixtures by Matchday'!C5,0),IF('Fixtures by Matchday'!S5&lt;&gt;"",'Fixtures by Matchday'!S5,0),IF('Fixtures by Matchday'!J6&lt;&gt;"",'Fixtures by Matchday'!J6,0))</f>
        <v>4</v>
      </c>
      <c r="F6">
        <f>C6*1000000+(D6+100)*1000+E6*10+(4-0)</f>
        <v>5102044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3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7103043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-7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93002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4102041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9105074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2</v>
      </c>
      <c r="E11">
        <f>SUM(IF('Fixtures by Matchday'!E7&lt;&gt;"",'Fixtures by Matchday'!E7,0),IF('Fixtures by Matchday'!L7&lt;&gt;"",'Fixtures by Matchday'!L7,0),IF('Fixtures by Matchday'!Q8&lt;&gt;"",'Fixtures by Matchday'!Q8,0))</f>
        <v>4</v>
      </c>
      <c r="F11">
        <f>C11*1000000+(D11+100)*1000+E11*10+(4-1)</f>
        <v>6102043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-5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1095002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1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-2</v>
      </c>
      <c r="E13">
        <f>SUM(IF('Fixtures by Matchday'!J7&lt;&gt;"",'Fixtures by Matchday'!J7,0),IF('Fixtures by Matchday'!Q7&lt;&gt;"",'Fixtures by Matchday'!Q7,0),IF('Fixtures by Matchday'!E8&lt;&gt;"",'Fixtures by Matchday'!E8,0))</f>
        <v>1</v>
      </c>
      <c r="F13">
        <f>C13*1000000+(D13+100)*1000+E13*10+(4-3)</f>
        <v>1098011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7102034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3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3099033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97022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7102031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6</v>
      </c>
      <c r="E18">
        <f>SUM(IF('Fixtures by Matchday'!C11&lt;&gt;"",'Fixtures by Matchday'!C11,0),IF('Fixtures by Matchday'!J11&lt;&gt;"",'Fixtures by Matchday'!J11,0),IF('Fixtures by Matchday'!S11&lt;&gt;"",'Fixtures by Matchday'!S11,0))</f>
        <v>7</v>
      </c>
      <c r="F18">
        <f>C18*1000000+(D18+100)*1000+E18*10+(4-0)</f>
        <v>9106074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2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-3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2097013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1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-3</v>
      </c>
      <c r="E20">
        <f>SUM(IF('Fixtures by Matchday'!L11&lt;&gt;"",'Fixtures by Matchday'!L11,0),IF('Fixtures by Matchday'!C12&lt;&gt;"",'Fixtures by Matchday'!C12,0),IF('Fixtures by Matchday'!S12&lt;&gt;"",'Fixtures by Matchday'!S12,0))</f>
        <v>0</v>
      </c>
      <c r="F20">
        <f>C20*1000000+(D20+100)*1000+E20*10+(4-2)</f>
        <v>1097002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4100031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6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4</v>
      </c>
      <c r="F22">
        <f>C22*1000000+(D22+100)*1000+E22*10+(4-0)</f>
        <v>6102044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9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5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9105053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3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-2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3098022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-5</v>
      </c>
      <c r="E25">
        <f>SUM(IF('Fixtures by Matchday'!E14&lt;&gt;"",'Fixtures by Matchday'!E14,0),IF('Fixtures by Matchday'!J14&lt;&gt;"",'Fixtures by Matchday'!J14,0),IF('Fixtures by Matchday'!Q14&lt;&gt;"",'Fixtures by Matchday'!Q14,0))</f>
        <v>0</v>
      </c>
      <c r="F25">
        <f>C25*1000000+(D25+100)*1000+E25*10+(4-3)</f>
        <v>95001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7</v>
      </c>
      <c r="E26">
        <f>SUM(IF('Fixtures by Matchday'!C15&lt;&gt;"",'Fixtures by Matchday'!C15,0),IF('Fixtures by Matchday'!J15&lt;&gt;"",'Fixtures by Matchday'!J15,0),IF('Fixtures by Matchday'!S16&lt;&gt;"",'Fixtures by Matchday'!S16,0))</f>
        <v>8</v>
      </c>
      <c r="F26">
        <f>C26*1000000+(D26+100)*1000+E26*10+(4-0)</f>
        <v>9107084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-2</v>
      </c>
      <c r="E27">
        <f>SUM(IF('Fixtures by Matchday'!E15&lt;&gt;"",'Fixtures by Matchday'!E15,0),IF('Fixtures by Matchday'!Q15&lt;&gt;"",'Fixtures by Matchday'!Q15,0),IF('Fixtures by Matchday'!L16&lt;&gt;"",'Fixtures by Matchday'!L16,0))</f>
        <v>1</v>
      </c>
      <c r="F27">
        <f>C27*1000000+(D27+100)*1000+E27*10+(4-1)</f>
        <v>4098013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4099022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96001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8</v>
      </c>
      <c r="F30">
        <f>C30*1000000+(D30+100)*1000+E30*10+(4-0)</f>
        <v>9106084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-5</v>
      </c>
      <c r="E31">
        <f>SUM(IF('Fixtures by Matchday'!E17&lt;&gt;"",'Fixtures by Matchday'!E17,0),IF('Fixtures by Matchday'!Q17&lt;&gt;"",'Fixtures by Matchday'!Q17,0),IF('Fixtures by Matchday'!L18&lt;&gt;"",'Fixtures by Matchday'!L18,0))</f>
        <v>0</v>
      </c>
      <c r="F31">
        <f>C31*1000000+(D31+100)*1000+E31*10+(4-1)</f>
        <v>95003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-2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3098032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4</v>
      </c>
      <c r="F33">
        <f>C33*1000000+(D33+100)*1000+E33*10+(4-3)</f>
        <v>6101041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5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2</v>
      </c>
      <c r="E34">
        <f>SUM(IF('Fixtures by Matchday'!C19&lt;&gt;"",'Fixtures by Matchday'!C19,0),IF('Fixtures by Matchday'!J19&lt;&gt;"",'Fixtures by Matchday'!J19,0),IF('Fixtures by Matchday'!S19&lt;&gt;"",'Fixtures by Matchday'!S19,0))</f>
        <v>5</v>
      </c>
      <c r="F34">
        <f>C34*1000000+(D34+100)*1000+E34*10+(4-0)</f>
        <v>5102054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0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4100033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7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4</v>
      </c>
      <c r="E36">
        <f>SUM(IF('Fixtures by Matchday'!Q19&lt;&gt;"",'Fixtures by Matchday'!Q19,0),IF('Fixtures by Matchday'!E20&lt;&gt;"",'Fixtures by Matchday'!E20,0),IF('Fixtures by Matchday'!J20&lt;&gt;"",'Fixtures by Matchday'!J20,0))</f>
        <v>7</v>
      </c>
      <c r="F36">
        <f>C36*1000000+(D36+100)*1000+E36*10+(4-2)</f>
        <v>7104072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94001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4</v>
      </c>
      <c r="E38">
        <f>SUM(IF('Fixtures by Matchday'!C21&lt;&gt;"",'Fixtures by Matchday'!C21,0),IF('Fixtures by Matchday'!J21&lt;&gt;"",'Fixtures by Matchday'!J21,0),IF('Fixtures by Matchday'!S22&lt;&gt;"",'Fixtures by Matchday'!S22,0))</f>
        <v>5</v>
      </c>
      <c r="F38">
        <f>C38*1000000+(D38+100)*1000+E38*10+(4-0)</f>
        <v>9104054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0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-4</v>
      </c>
      <c r="E39">
        <f>SUM(IF('Fixtures by Matchday'!E21&lt;&gt;"",'Fixtures by Matchday'!E21,0),IF('Fixtures by Matchday'!Q21&lt;&gt;"",'Fixtures by Matchday'!Q21,0),IF('Fixtures by Matchday'!L22&lt;&gt;"",'Fixtures by Matchday'!L22,0))</f>
        <v>0</v>
      </c>
      <c r="F39">
        <f>C39*1000000+(D39+100)*1000+E39*10+(4-1)</f>
        <v>96003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3</v>
      </c>
      <c r="F40">
        <f>C40*1000000+(D40+100)*1000+E40*10+(4-2)</f>
        <v>6101032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3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-1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3099011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4</v>
      </c>
      <c r="E42">
        <f>SUM(IF('Fixtures by Matchday'!C23&lt;&gt;"",'Fixtures by Matchday'!C23,0),IF('Fixtures by Matchday'!J23&lt;&gt;"",'Fixtures by Matchday'!J23,0),IF('Fixtures by Matchday'!S23&lt;&gt;"",'Fixtures by Matchday'!S23,0))</f>
        <v>5</v>
      </c>
      <c r="F42">
        <f>C42*1000000+(D42+100)*1000+E42*10+(4-0)</f>
        <v>7104054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-3</v>
      </c>
      <c r="E43">
        <f>SUM(IF('Fixtures by Matchday'!E23&lt;&gt;"",'Fixtures by Matchday'!E23,0),IF('Fixtures by Matchday'!L24&lt;&gt;"",'Fixtures by Matchday'!L24,0),IF('Fixtures by Matchday'!Q24&lt;&gt;"",'Fixtures by Matchday'!Q24,0))</f>
        <v>0</v>
      </c>
      <c r="F43">
        <f>C43*1000000+(D43+100)*1000+E43*10+(4-1)</f>
        <v>1097003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-3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1097012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2</v>
      </c>
      <c r="F45">
        <f>C45*1000000+(D45+100)*1000+E45*10+(4-3)</f>
        <v>7102021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2</v>
      </c>
      <c r="E46">
        <f>SUM(IF('Fixtures by Matchday'!C25&lt;&gt;"",'Fixtures by Matchday'!C25,0),IF('Fixtures by Matchday'!J25&lt;&gt;"",'Fixtures by Matchday'!J25,0),IF('Fixtures by Matchday'!S26&lt;&gt;"",'Fixtures by Matchday'!S26,0))</f>
        <v>3</v>
      </c>
      <c r="F46">
        <f>C46*1000000+(D46+100)*1000+E46*10+(4-0)</f>
        <v>7102034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5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2</v>
      </c>
      <c r="F47">
        <f>C47*1000000+(D47+100)*1000+E47*10+(4-1)</f>
        <v>5101023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-2</v>
      </c>
      <c r="E48">
        <f>SUM(IF('Fixtures by Matchday'!L25&lt;&gt;"",'Fixtures by Matchday'!L25,0),IF('Fixtures by Matchday'!S25&lt;&gt;"",'Fixtures by Matchday'!S25,0),IF('Fixtures by Matchday'!C26&lt;&gt;"",'Fixtures by Matchday'!C26,0))</f>
        <v>0</v>
      </c>
      <c r="F48">
        <f>C48*1000000+(D48+100)*1000+E48*10+(4-2)</f>
        <v>1098002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2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-1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2099001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00"/>
  <sheetViews>
    <sheetView workbookViewId="0"/>
  </sheetViews>
  <sheetFormatPr defaultColWidth="8.7109375" defaultRowHeight="12.75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3099011.0120000001</v>
      </c>
      <c r="F2">
        <f t="shared" ref="F2:F13" si="0">1+COUNTIF($E$2:$E$13,"&gt;"&amp;E2)</f>
        <v>5</v>
      </c>
    </row>
    <row r="3" spans="1:23" ht="15" customHeight="1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4102041.0109999999</v>
      </c>
      <c r="F3">
        <f t="shared" si="0"/>
        <v>1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1098011.01</v>
      </c>
      <c r="F4">
        <f t="shared" si="0"/>
        <v>11</v>
      </c>
    </row>
    <row r="5" spans="1:23" ht="15" customHeight="1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3099033.0090000001</v>
      </c>
      <c r="F5">
        <f t="shared" si="0"/>
        <v>4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Κουρασάο</v>
      </c>
      <c r="E6">
        <f>IFERROR(INDEX(StandingsCalc!$F$2:$F$49,MATCH(D6,StandingsCalc!$B$2:$B$49,0))+(13-5)/1000,-999999)</f>
        <v>2097013.0079999999</v>
      </c>
      <c r="F6">
        <f t="shared" si="0"/>
        <v>10</v>
      </c>
    </row>
    <row r="7" spans="1:23" ht="15" customHeight="1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Σουηδία</v>
      </c>
      <c r="E7">
        <f>IFERROR(INDEX(StandingsCalc!$F$2:$F$49,MATCH(D7,StandingsCalc!$B$2:$B$49,0))+(13-6)/1000,-999999)</f>
        <v>3098022.0070000002</v>
      </c>
      <c r="F7">
        <f t="shared" si="0"/>
        <v>8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4098013.0060000001</v>
      </c>
      <c r="F8">
        <f t="shared" si="0"/>
        <v>3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3098032.0049999999</v>
      </c>
      <c r="F9">
        <f t="shared" si="0"/>
        <v>7</v>
      </c>
    </row>
    <row r="10" spans="1:23" ht="15" customHeight="1">
      <c r="A10" t="s">
        <v>79</v>
      </c>
      <c r="B10" t="str">
        <f>'Fixtures by Matchday'!$W$18</f>
        <v>Νορβηγία</v>
      </c>
      <c r="C10" t="str">
        <f>'Fixtures by Matchday'!$W$19</f>
        <v>Γαλλία</v>
      </c>
      <c r="D10" t="str">
        <f>'Fixtures by Matchday'!$W$20</f>
        <v>Σενεγάλη</v>
      </c>
      <c r="E10">
        <f>IFERROR(INDEX(StandingsCalc!$F$2:$F$49,MATCH(D10,StandingsCalc!$B$2:$B$49,0))+(13-9)/1000,-999999)</f>
        <v>4100033.0040000002</v>
      </c>
      <c r="F10">
        <f t="shared" si="0"/>
        <v>2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Ιορδανία</v>
      </c>
      <c r="E11">
        <f>IFERROR(INDEX(StandingsCalc!$F$2:$F$49,MATCH(D11,StandingsCalc!$B$2:$B$49,0))+(13-10)/1000,-999999)</f>
        <v>3099011.003</v>
      </c>
      <c r="F11">
        <f t="shared" si="0"/>
        <v>6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1097012.0020000001</v>
      </c>
      <c r="F12">
        <f t="shared" si="0"/>
        <v>12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Παναμάς</v>
      </c>
      <c r="E13">
        <f>IFERROR(INDEX(StandingsCalc!$F$2:$F$49,MATCH(D13,StandingsCalc!$B$2:$B$49,0))+(13-12)/1000,-999999)</f>
        <v>2099001.0010000002</v>
      </c>
      <c r="F13">
        <f t="shared" si="0"/>
        <v>9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D F G H I J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95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96</v>
      </c>
      <c r="V20">
        <f>IFERROR(IF(INDEX($F$2:$F$13,MATCH(Q20,$A$2:$A$13,0))&lt;=8,100-INDEX($F$2:$F$13,MATCH(Q20,$A$2:$A$13,0)),-999),-999)</f>
        <v>92</v>
      </c>
      <c r="W20" t="str">
        <f t="shared" ref="W20:W27" si="1">IF($L20="","",INDEX($D$2:$D$13,MATCH($L20,$A$2:$A$13,0),1))</f>
        <v>Τσεχία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96</v>
      </c>
      <c r="T21">
        <f>IFERROR(IF(AND(INDEX($F$2:$F$13,MATCH(O21,$A$2:$A$13,0))&lt;=8,COUNTIF($L$20:L20,O21)=0),100-INDEX($F$2:$F$13,MATCH(O21,$A$2:$A$13,0)),-999),-999)</f>
        <v>92</v>
      </c>
      <c r="U21">
        <f>IFERROR(IF(AND(INDEX($F$2:$F$13,MATCH(P21,$A$2:$A$13,0))&lt;=8,COUNTIF($L$20:L20,P21)=0),100-INDEX($F$2:$F$13,MATCH(P21,$A$2:$A$13,0)),-999),-999)</f>
        <v>97</v>
      </c>
      <c r="V21">
        <f>IFERROR(IF(AND(INDEX($F$2:$F$13,MATCH(Q21,$A$2:$A$13,0))&lt;=8,COUNTIF($L$20:L20,Q21)=0),100-INDEX($F$2:$F$13,MATCH(Q21,$A$2:$A$13,0)),-999),-999)</f>
        <v>93</v>
      </c>
      <c r="W21" t="str">
        <f t="shared" si="1"/>
        <v>Παραγουάη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92</v>
      </c>
      <c r="U22">
        <f>IFERROR(IF(AND(INDEX($F$2:$F$13,MATCH(P22,$A$2:$A$13,0))&lt;=8,COUNTIF($L$20:L21,P22)=0),100-INDEX($F$2:$F$13,MATCH(P22,$A$2:$A$13,0)),-999),-999)</f>
        <v>93</v>
      </c>
      <c r="V22">
        <f>IFERROR(IF(AND(INDEX($F$2:$F$13,MATCH(Q22,$A$2:$A$13,0))&lt;=8,COUNTIF($L$20:L21,Q22)=0),100-INDEX($F$2:$F$13,MATCH(Q22,$A$2:$A$13,0)),-999),-999)</f>
        <v>98</v>
      </c>
      <c r="W22" t="str">
        <f t="shared" si="1"/>
        <v>Σαουδική Αραβία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98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Ουζμπεκιστάν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92</v>
      </c>
      <c r="U24">
        <f>IFERROR(IF(AND(INDEX($F$2:$F$13,MATCH(P24,$A$2:$A$13,0))&lt;=8,COUNTIF($L$20:L23,P24)=0),100-INDEX($F$2:$F$13,MATCH(P24,$A$2:$A$13,0)),-999),-999)</f>
        <v>98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Βοσνία και Ερζεγοβίνη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98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Σενεγάλη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92</v>
      </c>
      <c r="T26">
        <f>IFERROR(IF(AND(INDEX($F$2:$F$13,MATCH(O26,$A$2:$A$13,0))&lt;=8,COUNTIF($L$20:L25,O26)=0),100-INDEX($F$2:$F$13,MATCH(O26,$A$2:$A$13,0)),-999),-999)</f>
        <v>97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94</v>
      </c>
      <c r="W26" t="str">
        <f t="shared" si="1"/>
        <v>Σουηδία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94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Παναμάς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Νότια Κορέα</v>
      </c>
      <c r="D32" t="str">
        <f>INDEX($C$2:$C$13,MATCH("B",$A$2:$A$13,0))</f>
        <v>Καναδάς</v>
      </c>
      <c r="E32" t="str">
        <f>'Fixtures by Matchday'!$Y29</f>
        <v>Νότια Κορέα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Ιαπωνία</v>
      </c>
      <c r="D34" t="str">
        <f>INDEX($C$2:$C$13,MATCH("C",$A$2:$A$13,0))</f>
        <v>Μαρόκο</v>
      </c>
      <c r="E34" t="str">
        <f>'Fixtures by Matchday'!$AI29</f>
        <v>Ιαπωνία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Νορβηγία</v>
      </c>
      <c r="D36" t="str">
        <f>IFERROR(INDEX($D$2:$D$13,MATCH($L$21,$A$2:$A$13,0),1),"")</f>
        <v>Παραγουάη</v>
      </c>
      <c r="E36" t="str">
        <f>'Fixtures by Matchday'!$Y32</f>
        <v>Νορβηγία</v>
      </c>
    </row>
    <row r="37" spans="1:5" ht="15" customHeight="1">
      <c r="A37">
        <v>78</v>
      </c>
      <c r="B37" t="s">
        <v>267</v>
      </c>
      <c r="C37" t="str">
        <f>INDEX($C$2:$C$13,MATCH("E",$A$2:$A$13,0))</f>
        <v>Εκουαδόρ</v>
      </c>
      <c r="D37" t="str">
        <f>INDEX($C$2:$C$13,MATCH("I",$A$2:$A$13,0))</f>
        <v>Γαλλία</v>
      </c>
      <c r="E37" t="str">
        <f>'Fixtures by Matchday'!$AD32</f>
        <v>Γαλλία</v>
      </c>
    </row>
    <row r="38" spans="1:5" ht="15" customHeight="1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Ελβετία</v>
      </c>
      <c r="D44" t="str">
        <f>IFERROR(INDEX($D$2:$D$13,MATCH($L$26,$A$2:$A$13,0),1),"")</f>
        <v>Σουηδία</v>
      </c>
      <c r="E44" t="str">
        <f>'Fixtures by Matchday'!$Y38</f>
        <v>Ελβετία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Παναμάς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Τουρκία</v>
      </c>
      <c r="D47" t="str">
        <f>INDEX($C$2:$C$13,MATCH("G",$A$2:$A$13,0))</f>
        <v>Ιράν</v>
      </c>
      <c r="E47" t="str">
        <f>'Fixtures by Matchday'!$AN38</f>
        <v>Τουρκία</v>
      </c>
    </row>
    <row r="48" spans="1:5" ht="15" customHeight="1">
      <c r="A48">
        <v>89</v>
      </c>
      <c r="B48" t="s">
        <v>268</v>
      </c>
      <c r="C48" t="str">
        <f>IF(E32="","",E32)</f>
        <v>Νότια Κορέα</v>
      </c>
      <c r="D48" t="str">
        <f>IF(E34="","",E34)</f>
        <v>Ιαπωνία</v>
      </c>
      <c r="E48" t="str">
        <f>'Fixtures by Matchday'!$Y42</f>
        <v>Ιαπωνία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Νορβηγία</v>
      </c>
      <c r="E49" t="str">
        <f>'Fixtures by Matchday'!$AD42</f>
        <v>Γερμανία</v>
      </c>
    </row>
    <row r="50" spans="1:5" ht="15" customHeight="1">
      <c r="A50">
        <v>91</v>
      </c>
      <c r="B50" t="s">
        <v>268</v>
      </c>
      <c r="C50" t="str">
        <f>IF(E35="","",E35)</f>
        <v>Βραζιλία</v>
      </c>
      <c r="D50" t="str">
        <f>IF(E37="","",E37)</f>
        <v>Γαλλία</v>
      </c>
      <c r="E50" t="str">
        <f>'Fixtures by Matchday'!$AI42</f>
        <v>Γαλλία</v>
      </c>
    </row>
    <row r="51" spans="1:5" ht="15" customHeight="1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>
      <c r="A52">
        <v>93</v>
      </c>
      <c r="B52" t="s">
        <v>268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268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ΗΠΑ</v>
      </c>
    </row>
    <row r="54" spans="1:5" ht="15" customHeight="1">
      <c r="A54">
        <v>95</v>
      </c>
      <c r="B54" t="s">
        <v>268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268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269</v>
      </c>
      <c r="C56" t="str">
        <f>IF(E48="","",E48)</f>
        <v>Ιαπωνία</v>
      </c>
      <c r="D56" t="str">
        <f>IF(E50="","",E50)</f>
        <v>Γαλλία</v>
      </c>
      <c r="E56" t="str">
        <f>'Fixtures by Matchday'!$Y49</f>
        <v>Ιαπωνία</v>
      </c>
    </row>
    <row r="57" spans="1:5" ht="15" customHeight="1">
      <c r="A57">
        <v>98</v>
      </c>
      <c r="B57" t="s">
        <v>269</v>
      </c>
      <c r="C57" t="str">
        <f>IF(E51="","",E51)</f>
        <v>Αγγλία</v>
      </c>
      <c r="D57" t="str">
        <f>IF(E49="","",E49)</f>
        <v>Γερμανία</v>
      </c>
      <c r="E57" t="str">
        <f>'Fixtures by Matchday'!$AD49</f>
        <v>Αγγλία</v>
      </c>
    </row>
    <row r="58" spans="1:5" ht="15" customHeight="1">
      <c r="A58">
        <v>99</v>
      </c>
      <c r="B58" t="s">
        <v>269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>
      <c r="A60">
        <v>101</v>
      </c>
      <c r="B60" t="s">
        <v>270</v>
      </c>
      <c r="C60" t="str">
        <f>IF(E56="","",E56)</f>
        <v>Ιαπωνία</v>
      </c>
      <c r="D60" t="str">
        <f>IF(E57="","",E57)</f>
        <v>Αγγλία</v>
      </c>
      <c r="E60" t="str">
        <f>'Fixtures by Matchday'!$Y53</f>
        <v>Αγγλία</v>
      </c>
    </row>
    <row r="61" spans="1:5" ht="15" customHeight="1">
      <c r="A61">
        <v>102</v>
      </c>
      <c r="B61" t="s">
        <v>270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Ισπανία</v>
      </c>
    </row>
    <row r="62" spans="1:5" ht="15" customHeight="1">
      <c r="A62">
        <v>104</v>
      </c>
      <c r="B62" t="s">
        <v>271</v>
      </c>
      <c r="C62" t="str">
        <f>IF(E60="","",E60)</f>
        <v>Αγγλία</v>
      </c>
      <c r="D62" t="str">
        <f>IF(E61="","",E61)</f>
        <v>Ισπανία</v>
      </c>
      <c r="E62" t="str">
        <f>'Fixtures by Matchday'!$AD57</f>
        <v>Αγγλία</v>
      </c>
    </row>
    <row r="70" spans="1:2">
      <c r="A70" t="str">
        <f>'Fixtures by Matchday'!$V29</f>
        <v>Νότια Κορέα</v>
      </c>
      <c r="B70" t="str">
        <f>'Fixtures by Matchday'!$X29</f>
        <v>Καναδάς</v>
      </c>
    </row>
    <row r="71" spans="1:2">
      <c r="A71" t="str">
        <f>'Fixtures by Matchday'!$AA29</f>
        <v>Γερμανία</v>
      </c>
      <c r="B71" t="str">
        <f>'Fixtures by Matchday'!$AC29</f>
        <v>Τσεχία</v>
      </c>
    </row>
    <row r="72" spans="1:2">
      <c r="A72" t="str">
        <f>'Fixtures by Matchday'!$AF29</f>
        <v>Ιαπωνία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Ολλανδία</v>
      </c>
    </row>
    <row r="74" spans="1:2">
      <c r="A74" t="str">
        <f>'Fixtures by Matchday'!$V32</f>
        <v>Νορβηγία</v>
      </c>
      <c r="B74" t="str">
        <f>'Fixtures by Matchday'!$X32</f>
        <v>Παραγουάη</v>
      </c>
    </row>
    <row r="75" spans="1:2">
      <c r="A75" t="str">
        <f>'Fixtures by Matchday'!$AA32</f>
        <v>Εκουαδόρ</v>
      </c>
      <c r="B75" t="str">
        <f>'Fixtures by Matchday'!$AC32</f>
        <v>Γαλλία</v>
      </c>
    </row>
    <row r="76" spans="1:2">
      <c r="A76" t="str">
        <f>'Fixtures by Matchday'!$AF32</f>
        <v>Μεξικό</v>
      </c>
      <c r="B76" t="str">
        <f>'Fixtures by Matchday'!$AH32</f>
        <v>Σαουδική Αραβία</v>
      </c>
    </row>
    <row r="77" spans="1:2">
      <c r="A77" t="str">
        <f>'Fixtures by Matchday'!$AK32</f>
        <v>Αγγλία</v>
      </c>
      <c r="B77" t="str">
        <f>'Fixtures by Matchday'!$AM32</f>
        <v>Ουζμπεκιστάν</v>
      </c>
    </row>
    <row r="78" spans="1:2">
      <c r="A78" t="str">
        <f>'Fixtures by Matchday'!$V35</f>
        <v>ΗΠΑ</v>
      </c>
      <c r="B78" t="str">
        <f>'Fixtures by Matchday'!$X35</f>
        <v>Βοσνία και Ερζεγοβίνη</v>
      </c>
    </row>
    <row r="79" spans="1:2">
      <c r="A79" t="str">
        <f>'Fixtures by Matchday'!$AA35</f>
        <v>Βέλγιο</v>
      </c>
      <c r="B79" t="str">
        <f>'Fixtures by Matchday'!$AC35</f>
        <v>Σενεγάλη</v>
      </c>
    </row>
    <row r="80" spans="1:2">
      <c r="A80" t="str">
        <f>'Fixtures by Matchday'!$AF35</f>
        <v>Κολομβία</v>
      </c>
      <c r="B80" t="str">
        <f>'Fixtures by Matchday'!$AH35</f>
        <v>Κροατία</v>
      </c>
    </row>
    <row r="81" spans="1:2">
      <c r="A81" t="str">
        <f>'Fixtures by Matchday'!$AK35</f>
        <v>Ισπανία</v>
      </c>
      <c r="B81" t="str">
        <f>'Fixtures by Matchday'!$AM35</f>
        <v>Αυστρία</v>
      </c>
    </row>
    <row r="82" spans="1:2">
      <c r="A82" t="str">
        <f>'Fixtures by Matchday'!$V38</f>
        <v>Ελβετία</v>
      </c>
      <c r="B82" t="str">
        <f>'Fixtures by Matchday'!$X38</f>
        <v>Σουηδία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Παναμάς</v>
      </c>
    </row>
    <row r="85" spans="1:2">
      <c r="A85" t="str">
        <f>'Fixtures by Matchday'!$AK38</f>
        <v>Τουρκία</v>
      </c>
      <c r="B85" t="str">
        <f>'Fixtures by Matchday'!$AM38</f>
        <v>Ιράν</v>
      </c>
    </row>
    <row r="86" spans="1:2">
      <c r="A86" t="str">
        <f>'Fixtures by Matchday'!$V42</f>
        <v>Νότια Κορέα</v>
      </c>
      <c r="B86" t="str">
        <f>'Fixtures by Matchday'!$X42</f>
        <v>Ιαπωνία</v>
      </c>
    </row>
    <row r="87" spans="1:2">
      <c r="A87" t="str">
        <f>'Fixtures by Matchday'!$AA42</f>
        <v>Γερμανία</v>
      </c>
      <c r="B87" t="str">
        <f>'Fixtures by Matchday'!$AC42</f>
        <v>Νορβηγία</v>
      </c>
    </row>
    <row r="88" spans="1:2">
      <c r="A88" t="str">
        <f>'Fixtures by Matchday'!$AF42</f>
        <v>Βραζιλία</v>
      </c>
      <c r="B88" t="str">
        <f>'Fixtures by Matchday'!$AH42</f>
        <v>Γαλλία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Κολομβία</v>
      </c>
      <c r="B90" t="str">
        <f>'Fixtures by Matchday'!$X45</f>
        <v>Ισπανία</v>
      </c>
    </row>
    <row r="91" spans="1:2">
      <c r="A91" t="str">
        <f>'Fixtures by Matchday'!$AA45</f>
        <v>ΗΠΑ</v>
      </c>
      <c r="B91" t="str">
        <f>'Fixtures by Matchday'!$AC45</f>
        <v>Βέλγιο</v>
      </c>
    </row>
    <row r="92" spans="1:2">
      <c r="A92" t="str">
        <f>'Fixtures by Matchday'!$AF45</f>
        <v>Αργεντινή</v>
      </c>
      <c r="B92" t="str">
        <f>'Fixtures by Matchday'!$AH45</f>
        <v>Τουρκία</v>
      </c>
    </row>
    <row r="93" spans="1:2">
      <c r="A93" t="str">
        <f>'Fixtures by Matchday'!$AK45</f>
        <v>Ελβετία</v>
      </c>
      <c r="B93" t="str">
        <f>'Fixtures by Matchday'!$AM45</f>
        <v>Πορτογαλία</v>
      </c>
    </row>
    <row r="94" spans="1:2">
      <c r="A94" t="str">
        <f>'Fixtures by Matchday'!$V49</f>
        <v>Ιαπωνία</v>
      </c>
      <c r="B94" t="str">
        <f>'Fixtures by Matchday'!$X49</f>
        <v>Γαλλία</v>
      </c>
    </row>
    <row r="95" spans="1:2">
      <c r="A95" t="str">
        <f>'Fixtures by Matchday'!$AA49</f>
        <v>Αγγλία</v>
      </c>
      <c r="B95" t="str">
        <f>'Fixtures by Matchday'!$AC49</f>
        <v>Γερμανία</v>
      </c>
    </row>
    <row r="96" spans="1:2">
      <c r="A96" t="str">
        <f>'Fixtures by Matchday'!$AF49</f>
        <v>ΗΠΑ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Ιαπωνία</v>
      </c>
      <c r="B98" t="str">
        <f>'Fixtures by Matchday'!$X53</f>
        <v>Αγγλία</v>
      </c>
    </row>
    <row r="99" spans="1:2">
      <c r="A99" t="str">
        <f>'Fixtures by Matchday'!$AA53</f>
        <v>Ισπανία</v>
      </c>
      <c r="B99" t="str">
        <f>'Fixtures by Matchday'!$AC53</f>
        <v>Πορτογαλία</v>
      </c>
    </row>
    <row r="100" spans="1:2">
      <c r="A100" t="str">
        <f>'Fixtures by Matchday'!$AA57</f>
        <v>Αγγλία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6"/>
  <sheetViews>
    <sheetView workbookViewId="0"/>
  </sheetViews>
  <sheetFormatPr defaultRowHeight="12.75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2026-06-06T10:47:58Z</dcterms:created>
  <dcterms:modified xsi:type="dcterms:W3CDTF">2026-06-07T16:25:17Z</dcterms:modified>
</cp:coreProperties>
</file>