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318F2D-AB9C-41BF-9AEB-CD73DB34011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AG6" i="1" s="1"/>
  <c r="F14" i="4"/>
  <c r="AL7" i="1" s="1"/>
  <c r="AM7" i="1" s="1"/>
  <c r="F18" i="4"/>
  <c r="F22" i="4"/>
  <c r="AB11" i="1" s="1"/>
  <c r="F26" i="4"/>
  <c r="F30" i="4"/>
  <c r="F34" i="4"/>
  <c r="W19" i="1" s="1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B5" i="1" l="1"/>
  <c r="AL4" i="1"/>
  <c r="AG7" i="1"/>
  <c r="AH7" i="1" s="1"/>
  <c r="W21" i="1"/>
  <c r="X21" i="1" s="1"/>
  <c r="W20" i="1"/>
  <c r="X20" i="1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D3" i="5" s="1"/>
  <c r="W5" i="1"/>
  <c r="X5" i="1" s="1"/>
  <c r="AG12" i="1"/>
  <c r="AH12" i="1" s="1"/>
  <c r="W14" i="1"/>
  <c r="X14" i="1" s="1"/>
  <c r="W12" i="1"/>
  <c r="C6" i="5" s="1"/>
  <c r="C37" i="5" s="1"/>
  <c r="AA32" i="1" s="1"/>
  <c r="AL6" i="1"/>
  <c r="AM6" i="1" s="1"/>
  <c r="AB12" i="1"/>
  <c r="AC12" i="1" s="1"/>
  <c r="AL14" i="1"/>
  <c r="AM14" i="1" s="1"/>
  <c r="W11" i="1"/>
  <c r="X11" i="1" s="1"/>
  <c r="W7" i="1"/>
  <c r="X7" i="1" s="1"/>
  <c r="AL18" i="1"/>
  <c r="B13" i="5" s="1"/>
  <c r="C39" i="5" s="1"/>
  <c r="AK32" i="1" s="1"/>
  <c r="AB21" i="1"/>
  <c r="AC21" i="1" s="1"/>
  <c r="AG19" i="1"/>
  <c r="C12" i="5" s="1"/>
  <c r="C42" i="5" s="1"/>
  <c r="AF35" i="1" s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C9" i="5" s="1"/>
  <c r="D45" i="5" s="1"/>
  <c r="AC38" i="1" s="1"/>
  <c r="AB13" i="1"/>
  <c r="AC13" i="1" s="1"/>
  <c r="AB20" i="1"/>
  <c r="AC20" i="1" s="1"/>
  <c r="AG21" i="1"/>
  <c r="AH21" i="1" s="1"/>
  <c r="AL5" i="1"/>
  <c r="C5" i="5" s="1"/>
  <c r="C47" i="5" s="1"/>
  <c r="AK38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C10" i="5"/>
  <c r="D37" i="5" s="1"/>
  <c r="AC32" i="1" s="1"/>
  <c r="X19" i="1"/>
  <c r="AC11" i="1"/>
  <c r="B7" i="5"/>
  <c r="C34" i="5" s="1"/>
  <c r="AF29" i="1" s="1"/>
  <c r="C3" i="5"/>
  <c r="D32" i="5" s="1"/>
  <c r="X29" i="1" s="1"/>
  <c r="AC5" i="1"/>
  <c r="X12" i="1"/>
  <c r="AH6" i="1"/>
  <c r="D4" i="5"/>
  <c r="E4" i="5" s="1"/>
  <c r="AM4" i="1"/>
  <c r="B5" i="5"/>
  <c r="C40" i="5" s="1"/>
  <c r="V35" i="1" s="1"/>
  <c r="AH18" i="1" l="1"/>
  <c r="AH19" i="1"/>
  <c r="X18" i="1"/>
  <c r="D10" i="5"/>
  <c r="AM13" i="1"/>
  <c r="AM12" i="1"/>
  <c r="D8" i="5"/>
  <c r="E8" i="5" s="1"/>
  <c r="C7" i="5"/>
  <c r="D35" i="5" s="1"/>
  <c r="AM29" i="1" s="1"/>
  <c r="AP73" i="1" s="1"/>
  <c r="B6" i="5"/>
  <c r="C33" i="5" s="1"/>
  <c r="AA29" i="1" s="1"/>
  <c r="AO71" i="1" s="1"/>
  <c r="D5" i="5"/>
  <c r="AM5" i="1"/>
  <c r="B4" i="5"/>
  <c r="C35" i="5" s="1"/>
  <c r="AK29" i="1" s="1"/>
  <c r="A73" i="5" s="1"/>
  <c r="AC6" i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D46" i="5" s="1"/>
  <c r="AH38" i="1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A75" i="5"/>
  <c r="AO75" i="1"/>
  <c r="B75" i="5"/>
  <c r="AP75" i="1"/>
  <c r="A74" i="5"/>
  <c r="AO74" i="1"/>
  <c r="A78" i="5"/>
  <c r="AO78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80" i="5"/>
  <c r="AO80" i="1"/>
  <c r="E3" i="5"/>
  <c r="W24" i="5"/>
  <c r="D40" i="5"/>
  <c r="X35" i="1" s="1"/>
  <c r="B70" i="5"/>
  <c r="AP70" i="1"/>
  <c r="AO77" i="1"/>
  <c r="A77" i="5"/>
  <c r="E13" i="5" l="1"/>
  <c r="W27" i="5"/>
  <c r="B73" i="5"/>
  <c r="A71" i="5"/>
  <c r="AO73" i="1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8" i="5"/>
  <c r="AP78" i="1"/>
  <c r="B71" i="5"/>
  <c r="AP71" i="1"/>
  <c r="B84" i="5"/>
  <c r="AP84" i="1"/>
  <c r="B76" i="5"/>
  <c r="AP76" i="1"/>
  <c r="B74" i="5"/>
  <c r="AP74" i="1"/>
  <c r="B79" i="5"/>
  <c r="AP79" i="1"/>
  <c r="B82" i="5"/>
  <c r="AP82" i="1"/>
  <c r="F6" i="5" l="1"/>
  <c r="S22" i="5" s="1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S27" i="5"/>
  <c r="S25" i="5"/>
  <c r="R23" i="5"/>
  <c r="S24" i="5"/>
  <c r="V25" i="5"/>
  <c r="U23" i="5"/>
  <c r="U27" i="5"/>
  <c r="V26" i="5"/>
  <c r="V24" i="5"/>
  <c r="R26" i="5" l="1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<sst xmlns="http://schemas.openxmlformats.org/spreadsheetml/2006/main" count="5478" uniqueCount="771">
  <si>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</si>
  <si>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</si>
  <si>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</si>
  <si>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</si>
  <si>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</si>
  <si>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</si>
  <si>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</si>
  <si>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</si>
  <si>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</si>
  <si>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</si>
  <si>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</si>
  <si>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</si>
  <si>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</si>
  <si>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</si>
  <si>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</si>
  <si>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</si>
  <si>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</si>
  <si>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</si>
  <si>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</si>
  <si>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</si>
  <si>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</si>
  <si>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</si>
  <si>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</si>
  <si>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</si>
  <si>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</si>
  <si>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</si>
  <si>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</si>
  <si>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</si>
  <si>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</si>
  <si>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</si>
  <si>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</si>
  <si>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</si>
  <si>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</si>
  <si>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</si>
  <si>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</si>
  <si>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</si>
  <si>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</si>
  <si>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</si>
  <si>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</si>
  <si>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</si>
  <si>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</si>
  <si>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</si>
  <si>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</si>
  <si>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</si>
  <si>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</si>
  <si>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</si>
  <si>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</si>
  <si>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</si>
  <si>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</si>
  <si>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</si>
  <si>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</si>
  <si>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</si>
  <si>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</si>
  <si>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</si>
  <si>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</si>
  <si>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</si>
  <si>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</si>
  <si>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</si>
  <si>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</si>
  <si>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</si>
  <si>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</si>
  <si>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</si>
  <si>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</si>
  <si>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</si>
  <si>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</si>
  <si>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</si>
  <si>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</si>
  <si>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</si>
  <si>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</si>
  <si>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</si>
  <si>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</si>
  <si>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</si>
  <si>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</si>
  <si>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</si>
  <si>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</si>
  <si>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</si>
  <si>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</si>
  <si>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</si>
  <si>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</si>
  <si>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</si>
  <si>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</si>
  <si>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</si>
  <si>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</si>
  <si>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</si>
  <si>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</si>
  <si>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</si>
  <si>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</si>
  <si>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</si>
  <si>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</si>
  <si>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</si>
  <si>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</si>
  <si>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</si>
  <si>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</si>
  <si>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</si>
  <si>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</si>
  <si>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</si>
  <si>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</si>
  <si>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</si>
  <si>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</si>
  <si>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</si>
  <si>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</si>
  <si>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</si>
  <si>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</si>
  <si>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</si>
  <si>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</si>
  <si>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</si>
  <si>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</si>
  <si>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</si>
  <si>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</si>
  <si>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</si>
  <si>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</si>
  <si>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</si>
  <si>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</si>
  <si>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</si>
  <si>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</si>
  <si>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</si>
  <si>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</si>
  <si>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</si>
  <si>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</si>
  <si>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</si>
  <si>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</si>
  <si>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</si>
  <si>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</si>
  <si>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</si>
  <si>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</si>
  <si>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</si>
  <si>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</si>
  <si>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</si>
  <si>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</si>
  <si>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</si>
  <si>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</si>
  <si>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</si>
  <si>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</si>
  <si>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</si>
  <si>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</si>
  <si>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</si>
  <si>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</si>
  <si>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</si>
  <si>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</si>
  <si>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</si>
  <si>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</si>
  <si>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</si>
  <si>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</si>
  <si>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</si>
  <si>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</si>
  <si>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</si>
  <si>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</si>
  <si>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</si>
  <si>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</si>
  <si>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</si>
  <si>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</si>
  <si>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</si>
  <si>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</si>
  <si>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</si>
  <si>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</si>
  <si>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</si>
  <si>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</si>
  <si>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</si>
  <si>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</si>
  <si>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</si>
  <si>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</si>
  <si>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</si>
  <si>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</si>
  <si>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</si>
  <si>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</si>
  <si>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</si>
  <si>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</si>
  <si>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</si>
  <si>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</si>
  <si>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</si>
  <si>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</si>
  <si>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</si>
  <si>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</si>
  <si>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</si>
  <si>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</si>
  <si>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</si>
  <si>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</si>
  <si>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</si>
  <si>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</si>
  <si>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</si>
  <si>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</si>
  <si>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</si>
  <si>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</si>
  <si>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</si>
  <si>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</si>
  <si>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</si>
  <si>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</si>
  <si>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</si>
  <si>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</si>
  <si>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</si>
  <si>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</si>
  <si>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</si>
  <si>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</si>
  <si>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</si>
  <si>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</si>
  <si>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</si>
  <si>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</si>
  <si>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</si>
  <si>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</si>
  <si>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</si>
  <si>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</si>
  <si>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</si>
  <si>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</si>
  <si>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</si>
  <si>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</si>
  <si>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</si>
  <si>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</si>
  <si>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</si>
  <si>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</si>
  <si>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</si>
  <si>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</si>
  <si>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</si>
  <si>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</si>
  <si>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</si>
  <si>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</si>
  <si>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</si>
  <si>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</si>
  <si>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</si>
  <si>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</si>
  <si>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</si>
  <si>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</si>
  <si>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</si>
  <si>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</si>
  <si>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</si>
  <si>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</si>
  <si>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</si>
  <si>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</si>
  <si>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</si>
  <si>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</si>
  <si>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</si>
  <si>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</si>
  <si>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</si>
  <si>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</si>
  <si>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</si>
  <si>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</si>
  <si>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</si>
  <si>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</si>
  <si>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</si>
  <si>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</si>
  <si>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</si>
  <si>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</si>
  <si>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</si>
  <si>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</si>
  <si>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</si>
  <si>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</si>
  <si>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</si>
  <si>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</si>
  <si>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</si>
  <si>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</si>
  <si>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</si>
  <si>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</si>
  <si>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</si>
  <si>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</si>
  <si>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</si>
  <si>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</si>
  <si>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</si>
  <si>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</si>
  <si>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</si>
  <si>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</si>
  <si>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</si>
  <si>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</si>
  <si>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</si>
  <si>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</si>
  <si>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</si>
  <si>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</si>
  <si>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</si>
  <si>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</si>
  <si>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</si>
  <si>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</si>
  <si>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</si>
  <si>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</si>
  <si>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</si>
  <si>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</si>
  <si>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</si>
  <si>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</si>
  <si>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</si>
  <si>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</si>
  <si>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</si>
  <si>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</si>
  <si>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</si>
  <si>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</si>
  <si>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</si>
  <si>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</si>
  <si>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</si>
  <si>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</si>
  <si>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</si>
  <si>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</si>
  <si>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</si>
  <si>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</si>
  <si>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</si>
  <si>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</si>
  <si>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</si>
  <si>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</si>
  <si>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</si>
  <si>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</si>
  <si>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</si>
  <si>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</si>
  <si>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</si>
  <si>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</si>
  <si>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</si>
  <si>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</si>
  <si>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</si>
  <si>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</si>
  <si>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</si>
  <si>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</si>
  <si>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</si>
  <si>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</si>
  <si>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</si>
  <si>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</si>
  <si>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</si>
  <si>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</si>
  <si>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</si>
  <si>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</si>
  <si>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</si>
  <si>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</si>
  <si>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</si>
  <si>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</si>
  <si>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</si>
  <si>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</si>
  <si>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</si>
  <si>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</si>
  <si>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</si>
  <si>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</si>
  <si>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</si>
  <si>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</si>
  <si>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</si>
  <si>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</si>
  <si>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</si>
  <si>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</si>
  <si>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</si>
  <si>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</si>
  <si>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</si>
  <si>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</si>
  <si>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</si>
  <si>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</si>
  <si>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</si>
  <si>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</si>
  <si>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</si>
  <si>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</si>
  <si>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</si>
  <si>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</si>
  <si>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</si>
  <si>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</si>
  <si>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</si>
  <si>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</si>
  <si>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</si>
  <si>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</si>
  <si>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</si>
  <si>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</si>
  <si>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</si>
  <si>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</si>
  <si>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</si>
  <si>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</si>
  <si>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</si>
  <si>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</si>
  <si>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</si>
  <si>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</si>
  <si>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</si>
  <si>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</si>
  <si>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</si>
  <si>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</si>
  <si>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</si>
  <si>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</si>
  <si>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</si>
  <si>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</si>
  <si>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</si>
  <si>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</si>
  <si>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</si>
  <si>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</si>
  <si>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</si>
  <si>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</si>
  <si>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</si>
  <si>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</si>
  <si>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</si>
  <si>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</si>
  <si>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</si>
  <si>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</si>
  <si>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</si>
  <si>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</si>
  <si>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</si>
  <si>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</si>
  <si>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</si>
  <si>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</si>
  <si>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</si>
  <si>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</si>
  <si>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</si>
  <si>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</si>
  <si>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</si>
  <si>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</si>
  <si>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</si>
  <si>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</si>
  <si>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</si>
  <si>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</si>
  <si>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</si>
  <si>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</si>
  <si>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</si>
  <si>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</si>
  <si>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</si>
  <si>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</si>
  <si>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</si>
  <si>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</si>
  <si>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</si>
  <si>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</si>
  <si>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</si>
  <si>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</si>
  <si>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</si>
  <si>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</si>
  <si>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</si>
  <si>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</si>
  <si>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</si>
  <si>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</si>
  <si>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</si>
  <si>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</si>
  <si>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</si>
  <si>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</si>
  <si>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</si>
  <si>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</si>
  <si>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</si>
  <si>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</si>
  <si>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</si>
  <si>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</si>
  <si>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</si>
  <si>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</si>
  <si>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</si>
  <si>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</si>
  <si>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</si>
  <si>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</si>
  <si>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</si>
  <si>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</si>
  <si>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</si>
  <si>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</si>
  <si>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</si>
  <si>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</si>
  <si>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</si>
  <si>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</si>
  <si>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</si>
  <si>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</si>
  <si>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</si>
  <si>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</si>
  <si>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</si>
  <si>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</si>
  <si>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</si>
  <si>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</si>
  <si>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</si>
  <si>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</si>
  <si>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</si>
  <si>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</si>
  <si>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</si>
  <si>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</si>
  <si>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</si>
  <si>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</si>
  <si>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</si>
  <si>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</si>
  <si>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</si>
  <si>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</si>
  <si>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</si>
  <si>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</si>
  <si>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</si>
  <si>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</si>
  <si>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</si>
  <si>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</si>
  <si>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</si>
  <si>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</si>
  <si>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</si>
  <si>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</si>
  <si>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</si>
  <si>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</si>
  <si>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</si>
  <si>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</si>
  <si>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</si>
  <si>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</si>
  <si>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</si>
  <si>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</si>
  <si>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</si>
  <si>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</si>
  <si>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</si>
  <si>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</si>
  <si>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</si>
  <si>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</si>
  <si>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</si>
  <si>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</si>
  <si>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</si>
  <si>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</si>
  <si>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</si>
  <si>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</si>
  <si>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</si>
  <si>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</si>
  <si>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</si>
  <si>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</si>
  <si>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</si>
  <si>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</si>
  <si>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</si>
  <si>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</si>
  <si>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</si>
  <si>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</si>
  <si>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</si>
  <si>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</si>
  <si>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</si>
  <si>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</si>
  <si>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</si>
  <si>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</si>
  <si>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</si>
  <si>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</si>
  <si>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</si>
  <si>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</si>
  <si>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</si>
  <si>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</si>
  <si>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</si>
  <si>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</si>
  <si>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</si>
  <si>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</si>
  <si>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</si>
  <si>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</si>
  <si>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</si>
  <si>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</si>
  <si>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</si>
  <si>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</si>
  <si>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</si>
  <si>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</si>
  <si>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</si>
  <si>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</si>
  <si>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</si>
  <si>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</si>
  <si>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</si>
  <si>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</si>
  <si>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</si>
  <si>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</si>
  <si>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</si>
  <si>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</si>
  <si>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</si>
  <si>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</si>
  <si>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</si>
  <si>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</si>
  <si>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</si>
  <si>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</si>
  <si>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</si>
  <si>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</si>
  <si>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</si>
  <si>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</si>
  <si>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</si>
  <si>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</si>
  <si>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</si>
  <si>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</si>
  <si>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</si>
  <si>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</si>
  <si>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</si>
  <si>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</si>
  <si>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</si>
  <si>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</si>
  <si>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</si>
  <si>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</si>
  <si>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</si>
  <si>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</si>
  <si>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</si>
  <si>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</si>
  <si>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</si>
  <si>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</si>
  <si>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</si>
  <si>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</si>
  <si>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</si>
  <si>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</si>
  <si>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</si>
  <si>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</si>
  <si>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</si>
  <si>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</si>
  <si>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</si>
  <si>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</si>
  <si>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</si>
  <si>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</si>
  <si>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</si>
  <si>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</si>
  <si>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</si>
  <si>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</si>
  <si>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</si>
  <si>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</si>
  <si>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</si>
  <si>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</si>
  <si>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</si>
  <si>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</si>
  <si>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</si>
  <si>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</si>
  <si>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</si>
  <si>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</si>
  <si>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</si>
  <si>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</si>
  <si>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</si>
  <si>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</si>
  <si>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</si>
  <si>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</si>
  <si>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</si>
  <si>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</si>
  <si>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</si>
  <si>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</si>
  <si>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</si>
  <si>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</si>
  <si>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</si>
  <si>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</si>
  <si>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</si>
  <si>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</si>
  <si>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</si>
  <si>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</si>
  <si>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</si>
  <si>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</si>
  <si>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</si>
  <si>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</si>
  <si>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</si>
  <si>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</si>
  <si>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</si>
  <si>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</si>
  <si>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</si>
  <si>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</si>
  <si>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</si>
  <si>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</si>
  <si>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</si>
  <si>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</si>
  <si>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</si>
  <si>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</si>
  <si>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</si>
  <si>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</si>
  <si>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</si>
  <si>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</si>
  <si>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</si>
  <si>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</si>
  <si>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</si>
  <si>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</si>
  <si>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</si>
  <si>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</si>
  <si>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</si>
  <si>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</si>
  <si>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</si>
  <si>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</si>
  <si>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</si>
  <si>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</si>
  <si>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</si>
  <si>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</si>
  <si>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</si>
  <si>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</si>
  <si>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</si>
  <si>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</si>
  <si>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</si>
  <si>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</si>
  <si>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</si>
  <si>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</si>
  <si>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</si>
  <si>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</si>
  <si>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</si>
  <si>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</si>
  <si>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</si>
  <si>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</si>
  <si>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</si>
  <si>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</si>
  <si>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</si>
  <si>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</si>
  <si>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</si>
  <si>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</si>
  <si>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</si>
  <si>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</si>
  <si>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</si>
  <si>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</si>
  <si>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</si>
  <si>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</si>
  <si>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</si>
  <si>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</si>
  <si>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</si>
  <si>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</si>
  <si>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</si>
  <si>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</si>
  <si>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</si>
  <si>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</si>
  <si>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</si>
  <si>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</si>
  <si>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</si>
  <si>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</si>
  <si>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</si>
  <si>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</si>
  <si>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</si>
  <si>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</si>
  <si>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</si>
  <si>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</si>
  <si>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</si>
  <si>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</si>
  <si>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</si>
  <si>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</si>
  <si>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</si>
  <si>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</si>
  <si>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</si>
  <si>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</si>
  <si>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</si>
  <si>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</si>
  <si>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</si>
  <si>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</si>
  <si>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</si>
  <si>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</si>
  <si>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</si>
  <si>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</si>
  <si>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</si>
  <si>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</si>
  <si>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</si>
  <si>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</si>
  <si>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</si>
  <si>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</si>
  <si>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</si>
  <si>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</si>
  <si>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</si>
  <si>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</si>
  <si>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</si>
  <si>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</si>
  <si>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</si>
  <si>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</si>
  <si>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</si>
  <si>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</si>
  <si>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</si>
  <si>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</si>
  <si>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</si>
  <si>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</si>
  <si>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</si>
  <si>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</si>
  <si>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</si>
  <si>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</si>
  <si>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</si>
  <si>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</si>
  <si>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</si>
  <si>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</si>
  <si>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</si>
  <si>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</si>
  <si>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</si>
  <si>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</si>
  <si>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</si>
  <si>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</si>
  <si>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</si>
  <si>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</si>
  <si>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</si>
  <si>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</si>
  <si>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</si>
  <si>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</si>
  <si>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</si>
  <si>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</si>
  <si>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</si>
  <si>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</si>
  <si>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</si>
  <si>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</si>
  <si>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</si>
  <si>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</si>
  <si>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</si>
  <si>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</si>
  <si>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</si>
  <si>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</si>
  <si>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</si>
  <si>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</si>
  <si>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</si>
  <si>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</si>
  <si>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</si>
  <si>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</si>
  <si>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</si>
  <si>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</si>
  <si>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</si>
  <si>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</si>
  <si>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</si>
  <si>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</si>
  <si>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</si>
  <si>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</si>
  <si>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</si>
  <si>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</si>
  <si>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</si>
  <si>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</si>
  <si>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</si>
  <si>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</si>
  <si>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</si>
  <si>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</si>
  <si>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arinho</t>
  </si>
  <si>
    <t>arisimitsis@gmail.com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</si>
</sst>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2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isimits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19" workbookViewId="0">
      <selection activeCell="AC42" sqref="AC42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 x14ac:dyDescent="0.25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 x14ac:dyDescent="0.25">
      <c r="A3" s="38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8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24"/>
      <c r="B4" s="4" t="s">
        <v>19</v>
      </c>
      <c r="C4" s="5">
        <v>2</v>
      </c>
      <c r="D4" s="5" t="s">
        <v>13</v>
      </c>
      <c r="E4" s="5">
        <v>1</v>
      </c>
      <c r="F4" s="4" t="str">
        <f t="shared" si="0"/>
        <v>1</v>
      </c>
      <c r="G4" s="2"/>
      <c r="H4" s="24"/>
      <c r="I4" s="4" t="s">
        <v>20</v>
      </c>
      <c r="J4" s="5">
        <v>2</v>
      </c>
      <c r="K4" s="5" t="s">
        <v>13</v>
      </c>
      <c r="L4" s="5">
        <v>1</v>
      </c>
      <c r="M4" s="4" t="str">
        <f t="shared" si="1"/>
        <v>1</v>
      </c>
      <c r="N4" s="2"/>
      <c r="O4" s="24"/>
      <c r="P4" s="4" t="s">
        <v>21</v>
      </c>
      <c r="Q4" s="5">
        <v>1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Καναδάς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7</v>
      </c>
    </row>
    <row r="5" spans="1:39" ht="21.75" customHeight="1" x14ac:dyDescent="0.25">
      <c r="A5" s="40" t="s">
        <v>22</v>
      </c>
      <c r="B5" s="4" t="s">
        <v>23</v>
      </c>
      <c r="C5" s="5">
        <v>2</v>
      </c>
      <c r="D5" s="5" t="s">
        <v>13</v>
      </c>
      <c r="E5" s="5">
        <v>0</v>
      </c>
      <c r="F5" s="4" t="str">
        <f t="shared" si="0"/>
        <v>1</v>
      </c>
      <c r="G5" s="2"/>
      <c r="H5" s="40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0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Ελβετία</v>
      </c>
      <c r="AC5" s="7">
        <f>INDEX(StandingsCalc!$C$6:$C$9,MATCH(AB5,StandingsCalc!$B$6:$B$9,0))</f>
        <v>7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7</v>
      </c>
    </row>
    <row r="6" spans="1:39" ht="21.75" customHeight="1" x14ac:dyDescent="0.25">
      <c r="A6" s="24"/>
      <c r="B6" s="4" t="s">
        <v>26</v>
      </c>
      <c r="C6" s="5">
        <v>1</v>
      </c>
      <c r="D6" s="5" t="s">
        <v>13</v>
      </c>
      <c r="E6" s="5">
        <v>3</v>
      </c>
      <c r="F6" s="4" t="str">
        <f t="shared" si="0"/>
        <v>2</v>
      </c>
      <c r="G6" s="2"/>
      <c r="H6" s="24"/>
      <c r="I6" s="4" t="s">
        <v>27</v>
      </c>
      <c r="J6" s="5">
        <v>3</v>
      </c>
      <c r="K6" s="5" t="s">
        <v>13</v>
      </c>
      <c r="L6" s="5">
        <v>1</v>
      </c>
      <c r="M6" s="4" t="str">
        <f t="shared" si="1"/>
        <v>1</v>
      </c>
      <c r="N6" s="2"/>
      <c r="O6" s="24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Παραγουάη</v>
      </c>
      <c r="AM6" s="7">
        <f>INDEX(StandingsCalc!$C$14:$C$17,MATCH(AL6,StandingsCalc!$B$14:$B$17,0))</f>
        <v>3</v>
      </c>
    </row>
    <row r="7" spans="1:39" ht="21.75" customHeight="1" x14ac:dyDescent="0.25">
      <c r="A7" s="23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23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 x14ac:dyDescent="0.25">
      <c r="A8" s="24"/>
      <c r="B8" s="4" t="s">
        <v>33</v>
      </c>
      <c r="C8" s="5">
        <v>0</v>
      </c>
      <c r="D8" s="5" t="s">
        <v>13</v>
      </c>
      <c r="E8" s="5">
        <v>3</v>
      </c>
      <c r="F8" s="4" t="str">
        <f t="shared" si="0"/>
        <v>2</v>
      </c>
      <c r="G8" s="2"/>
      <c r="H8" s="24"/>
      <c r="I8" s="4" t="s">
        <v>34</v>
      </c>
      <c r="J8" s="5">
        <v>8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5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8" t="s">
        <v>36</v>
      </c>
      <c r="B9" s="4" t="s">
        <v>37</v>
      </c>
      <c r="C9" s="5">
        <v>2</v>
      </c>
      <c r="D9" s="5" t="s">
        <v>13</v>
      </c>
      <c r="E9" s="5">
        <v>0</v>
      </c>
      <c r="F9" s="4" t="str">
        <f t="shared" si="0"/>
        <v>1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3</v>
      </c>
      <c r="R9" s="5" t="s">
        <v>13</v>
      </c>
      <c r="S9" s="5">
        <v>3</v>
      </c>
      <c r="T9" s="4" t="str">
        <f t="shared" si="2"/>
        <v>X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 x14ac:dyDescent="0.25">
      <c r="A10" s="24"/>
      <c r="B10" s="4" t="s">
        <v>44</v>
      </c>
      <c r="C10" s="5">
        <v>0</v>
      </c>
      <c r="D10" s="5" t="s">
        <v>13</v>
      </c>
      <c r="E10" s="5">
        <v>3</v>
      </c>
      <c r="F10" s="4" t="str">
        <f t="shared" si="0"/>
        <v>2</v>
      </c>
      <c r="G10" s="2"/>
      <c r="H10" s="24"/>
      <c r="I10" s="4" t="s">
        <v>45</v>
      </c>
      <c r="J10" s="5">
        <v>2</v>
      </c>
      <c r="K10" s="5" t="s">
        <v>13</v>
      </c>
      <c r="L10" s="5">
        <v>0</v>
      </c>
      <c r="M10" s="4" t="str">
        <f t="shared" si="1"/>
        <v>1</v>
      </c>
      <c r="N10" s="2"/>
      <c r="O10" s="24"/>
      <c r="P10" s="4" t="s">
        <v>46</v>
      </c>
      <c r="Q10" s="5">
        <v>2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25" t="s">
        <v>47</v>
      </c>
      <c r="B11" s="4" t="s">
        <v>48</v>
      </c>
      <c r="C11" s="5">
        <v>9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4</v>
      </c>
      <c r="K11" s="5" t="s">
        <v>13</v>
      </c>
      <c r="L11" s="5">
        <v>0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Ιαπωνία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7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5">
      <c r="A12" s="24"/>
      <c r="B12" s="4" t="s">
        <v>51</v>
      </c>
      <c r="C12" s="5">
        <v>1</v>
      </c>
      <c r="D12" s="5" t="s">
        <v>13</v>
      </c>
      <c r="E12" s="5">
        <v>2</v>
      </c>
      <c r="F12" s="4" t="str">
        <f t="shared" si="0"/>
        <v>2</v>
      </c>
      <c r="G12" s="2"/>
      <c r="H12" s="24"/>
      <c r="I12" s="4" t="s">
        <v>52</v>
      </c>
      <c r="J12" s="5">
        <v>4</v>
      </c>
      <c r="K12" s="5" t="s">
        <v>13</v>
      </c>
      <c r="L12" s="5">
        <v>0</v>
      </c>
      <c r="M12" s="4" t="str">
        <f t="shared" si="1"/>
        <v>1</v>
      </c>
      <c r="N12" s="2"/>
      <c r="O12" s="24"/>
      <c r="P12" s="4" t="s">
        <v>53</v>
      </c>
      <c r="Q12" s="5">
        <v>0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Ολλανδία</v>
      </c>
      <c r="AC12" s="7">
        <f>INDEX(StandingsCalc!$C$22:$C$25,MATCH(AB12,StandingsCalc!$B$22:$B$25,0))</f>
        <v>6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7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5">
      <c r="A13" s="33" t="s">
        <v>54</v>
      </c>
      <c r="B13" s="4" t="s">
        <v>55</v>
      </c>
      <c r="C13" s="5">
        <v>1</v>
      </c>
      <c r="D13" s="5" t="s">
        <v>13</v>
      </c>
      <c r="E13" s="5">
        <v>3</v>
      </c>
      <c r="F13" s="4" t="str">
        <f t="shared" si="0"/>
        <v>2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33" t="s">
        <v>54</v>
      </c>
      <c r="P13" s="4" t="s">
        <v>57</v>
      </c>
      <c r="Q13" s="5">
        <v>3</v>
      </c>
      <c r="R13" s="5" t="s">
        <v>13</v>
      </c>
      <c r="S13" s="5">
        <v>1</v>
      </c>
      <c r="T13" s="4" t="str">
        <f t="shared" si="2"/>
        <v>1</v>
      </c>
      <c r="V13" s="7">
        <v>3</v>
      </c>
      <c r="W13" s="8" t="str">
        <f>INDEX(StandingsCalc!$B$18:$B$21,MATCH(LARGE(StandingsCalc!$F$18:$F$21,3),StandingsCalc!$F$18:$F$21,0))</f>
        <v>Ακτή Ελεφαντοστού</v>
      </c>
      <c r="X13" s="7">
        <f>INDEX(StandingsCalc!$C$18:$C$21,MATCH(W13,StandingsCalc!$B$18:$B$21,0))</f>
        <v>3</v>
      </c>
      <c r="AA13" s="7">
        <v>3</v>
      </c>
      <c r="AB13" s="8" t="str">
        <f>INDEX(StandingsCalc!$B$22:$B$25,MATCH(LARGE(StandingsCalc!$F$22:$F$25,3),StandingsCalc!$F$22:$F$25,0))</f>
        <v>Σουηδία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24"/>
      <c r="B14" s="4" t="s">
        <v>58</v>
      </c>
      <c r="C14" s="5">
        <v>2</v>
      </c>
      <c r="D14" s="5" t="s">
        <v>13</v>
      </c>
      <c r="E14" s="5">
        <v>0</v>
      </c>
      <c r="F14" s="4" t="str">
        <f t="shared" si="0"/>
        <v>1</v>
      </c>
      <c r="G14" s="2"/>
      <c r="H14" s="24"/>
      <c r="I14" s="4" t="s">
        <v>59</v>
      </c>
      <c r="J14" s="5">
        <v>1</v>
      </c>
      <c r="K14" s="5" t="s">
        <v>13</v>
      </c>
      <c r="L14" s="5">
        <v>3</v>
      </c>
      <c r="M14" s="4" t="str">
        <f t="shared" si="1"/>
        <v>2</v>
      </c>
      <c r="N14" s="2"/>
      <c r="O14" s="24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35" t="s">
        <v>61</v>
      </c>
      <c r="B15" s="4" t="s">
        <v>62</v>
      </c>
      <c r="C15" s="5">
        <v>2</v>
      </c>
      <c r="D15" s="5" t="s">
        <v>13</v>
      </c>
      <c r="E15" s="5">
        <v>2</v>
      </c>
      <c r="F15" s="4" t="str">
        <f t="shared" si="0"/>
        <v>X</v>
      </c>
      <c r="G15" s="2"/>
      <c r="H15" s="35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24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24"/>
      <c r="P16" s="4" t="s">
        <v>67</v>
      </c>
      <c r="Q16" s="5">
        <v>1</v>
      </c>
      <c r="R16" s="5" t="s">
        <v>13</v>
      </c>
      <c r="S16" s="5">
        <v>3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 x14ac:dyDescent="0.25">
      <c r="A17" s="34" t="s">
        <v>72</v>
      </c>
      <c r="B17" s="4" t="s">
        <v>73</v>
      </c>
      <c r="C17" s="5">
        <v>8</v>
      </c>
      <c r="D17" s="5" t="s">
        <v>13</v>
      </c>
      <c r="E17" s="5">
        <v>0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4</v>
      </c>
      <c r="K17" s="5" t="s">
        <v>13</v>
      </c>
      <c r="L17" s="5">
        <v>0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0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24"/>
      <c r="B18" s="4" t="s">
        <v>76</v>
      </c>
      <c r="C18" s="5">
        <v>1</v>
      </c>
      <c r="D18" s="5" t="s">
        <v>13</v>
      </c>
      <c r="E18" s="5">
        <v>2</v>
      </c>
      <c r="F18" s="4" t="str">
        <f t="shared" si="0"/>
        <v>2</v>
      </c>
      <c r="G18" s="2"/>
      <c r="H18" s="24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4"/>
      <c r="P18" s="4" t="s">
        <v>78</v>
      </c>
      <c r="Q18" s="5">
        <v>0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v>0</v>
      </c>
    </row>
    <row r="19" spans="1:40" ht="21.75" customHeight="1" x14ac:dyDescent="0.25">
      <c r="A19" s="36" t="s">
        <v>79</v>
      </c>
      <c r="B19" s="4" t="s">
        <v>80</v>
      </c>
      <c r="C19" s="5">
        <v>1</v>
      </c>
      <c r="D19" s="5" t="s">
        <v>13</v>
      </c>
      <c r="E19" s="5">
        <v>1</v>
      </c>
      <c r="F19" s="4" t="str">
        <f t="shared" si="0"/>
        <v>X</v>
      </c>
      <c r="G19" s="2"/>
      <c r="H19" s="36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1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5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Γκάνα</v>
      </c>
      <c r="AM19" s="7">
        <v>0</v>
      </c>
    </row>
    <row r="20" spans="1:40" ht="21.75" customHeight="1" x14ac:dyDescent="0.25">
      <c r="A20" s="24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4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3</v>
      </c>
      <c r="AK20" s="7">
        <v>3</v>
      </c>
      <c r="AL20" s="8" t="str">
        <f>INDEX(StandingsCalc!$B$46:$B$49,MATCH(LARGE(StandingsCalc!$F$46:$F$49,3),StandingsCalc!$F$46:$F$49,0))</f>
        <v>Κροατία</v>
      </c>
      <c r="AM20" s="7">
        <f>INDEX(StandingsCalc!$C$46:$C$49,MATCH(AL20,StandingsCalc!$B$46:$B$49,0))</f>
        <v>3</v>
      </c>
    </row>
    <row r="21" spans="1:40" ht="21.75" customHeight="1" x14ac:dyDescent="0.25">
      <c r="A21" s="45" t="s">
        <v>86</v>
      </c>
      <c r="B21" s="4" t="s">
        <v>87</v>
      </c>
      <c r="C21" s="5">
        <v>3</v>
      </c>
      <c r="D21" s="5" t="s">
        <v>13</v>
      </c>
      <c r="E21" s="5">
        <v>0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3</v>
      </c>
      <c r="K21" s="5" t="s">
        <v>13</v>
      </c>
      <c r="L21" s="5">
        <v>0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0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5">
      <c r="A22" s="24"/>
      <c r="B22" s="4" t="s">
        <v>90</v>
      </c>
      <c r="C22" s="5">
        <v>3</v>
      </c>
      <c r="D22" s="5" t="s">
        <v>13</v>
      </c>
      <c r="E22" s="5">
        <v>0</v>
      </c>
      <c r="F22" s="4" t="str">
        <f t="shared" si="0"/>
        <v>1</v>
      </c>
      <c r="G22" s="2"/>
      <c r="H22" s="24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24"/>
      <c r="P22" s="4" t="s">
        <v>92</v>
      </c>
      <c r="Q22" s="5">
        <v>0</v>
      </c>
      <c r="R22" s="5" t="s">
        <v>13</v>
      </c>
      <c r="S22" s="5">
        <v>5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39" t="s">
        <v>93</v>
      </c>
      <c r="B23" s="4" t="s">
        <v>94</v>
      </c>
      <c r="C23" s="5">
        <v>7</v>
      </c>
      <c r="D23" s="5" t="s">
        <v>13</v>
      </c>
      <c r="E23" s="5">
        <v>0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7</v>
      </c>
      <c r="K23" s="5" t="s">
        <v>13</v>
      </c>
      <c r="L23" s="5">
        <v>0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1</v>
      </c>
      <c r="R23" s="5" t="s">
        <v>13</v>
      </c>
      <c r="S23" s="5">
        <v>3</v>
      </c>
      <c r="T23" s="4" t="str">
        <f t="shared" si="2"/>
        <v>2</v>
      </c>
      <c r="V23" s="52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 x14ac:dyDescent="0.25">
      <c r="A24" s="24"/>
      <c r="B24" s="4" t="s">
        <v>98</v>
      </c>
      <c r="C24" s="5">
        <v>0</v>
      </c>
      <c r="D24" s="5" t="s">
        <v>13</v>
      </c>
      <c r="E24" s="5">
        <v>3</v>
      </c>
      <c r="F24" s="4" t="str">
        <f t="shared" si="0"/>
        <v>2</v>
      </c>
      <c r="G24" s="2"/>
      <c r="H24" s="24"/>
      <c r="I24" s="4" t="s">
        <v>99</v>
      </c>
      <c r="J24" s="5">
        <v>4</v>
      </c>
      <c r="K24" s="5" t="s">
        <v>13</v>
      </c>
      <c r="L24" s="5">
        <v>0</v>
      </c>
      <c r="M24" s="4" t="str">
        <f t="shared" si="1"/>
        <v>1</v>
      </c>
      <c r="N24" s="2"/>
      <c r="O24" s="24"/>
      <c r="P24" s="4" t="s">
        <v>100</v>
      </c>
      <c r="Q24" s="5">
        <v>2</v>
      </c>
      <c r="R24" s="5" t="s">
        <v>13</v>
      </c>
      <c r="S24" s="5">
        <v>1</v>
      </c>
      <c r="T24" s="4" t="str">
        <f t="shared" si="2"/>
        <v>1</v>
      </c>
      <c r="V24" s="55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 x14ac:dyDescent="0.25">
      <c r="A25" s="56" t="s">
        <v>102</v>
      </c>
      <c r="B25" s="4" t="s">
        <v>103</v>
      </c>
      <c r="C25" s="5">
        <v>3</v>
      </c>
      <c r="D25" s="5" t="s">
        <v>13</v>
      </c>
      <c r="E25" s="5">
        <v>0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3</v>
      </c>
      <c r="K25" s="5" t="s">
        <v>13</v>
      </c>
      <c r="L25" s="5">
        <v>0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1</v>
      </c>
      <c r="R25" s="5" t="s">
        <v>13</v>
      </c>
      <c r="S25" s="5">
        <v>2</v>
      </c>
      <c r="T25" s="4" t="str">
        <f t="shared" si="2"/>
        <v>2</v>
      </c>
      <c r="V25" s="55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 x14ac:dyDescent="0.25">
      <c r="A26" s="24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24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4"/>
      <c r="P26" s="4" t="s">
        <v>109</v>
      </c>
      <c r="Q26" s="5">
        <v>0</v>
      </c>
      <c r="R26" s="5" t="s">
        <v>13</v>
      </c>
      <c r="S26" s="5">
        <v>5</v>
      </c>
      <c r="T26" s="4" t="str">
        <f t="shared" si="2"/>
        <v>2</v>
      </c>
      <c r="V26" s="58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 x14ac:dyDescent="0.2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 x14ac:dyDescent="0.2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 x14ac:dyDescent="0.2">
      <c r="V29" s="15" t="str">
        <f>KnockoutCalc!$C$32</f>
        <v>Νότια Κορέα</v>
      </c>
      <c r="W29" s="15"/>
      <c r="X29" s="15" t="str">
        <f>KnockoutCalc!$D$32</f>
        <v>Ελβετία</v>
      </c>
      <c r="Y29" s="16" t="s">
        <v>148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Ιαπωνία</v>
      </c>
      <c r="AG29" s="15" t="s">
        <v>13</v>
      </c>
      <c r="AH29" s="15" t="str">
        <f>KnockoutCalc!$D$34</f>
        <v>Μαρόκο</v>
      </c>
      <c r="AI29" s="16" t="s">
        <v>195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Ολλανδία</v>
      </c>
      <c r="AN29" s="17" t="s">
        <v>170</v>
      </c>
    </row>
    <row r="30" spans="1:40" ht="24" customHeight="1" x14ac:dyDescent="0.2">
      <c r="B30" s="20" t="s">
        <v>114</v>
      </c>
      <c r="C30" s="57" t="s">
        <v>769</v>
      </c>
      <c r="D30" s="57"/>
      <c r="E30" s="57"/>
      <c r="F30" s="57"/>
      <c r="G30" s="5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115</v>
      </c>
      <c r="C31" s="47" t="s">
        <v>770</v>
      </c>
      <c r="D31" s="48"/>
      <c r="E31" s="48"/>
      <c r="F31" s="48"/>
      <c r="G31" s="48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Παραγουάη</v>
      </c>
      <c r="Y32" s="16" t="s">
        <v>208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Σενεγάλη</v>
      </c>
      <c r="AD32" s="16" t="s">
        <v>209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Σαουδική Αραβία</v>
      </c>
      <c r="AI32" s="16" t="s">
        <v>143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Νορβηγία</v>
      </c>
      <c r="AD35" s="16" t="s">
        <v>211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Γκάνα</v>
      </c>
      <c r="AI35" s="16" t="s">
        <v>219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 x14ac:dyDescent="0.2">
      <c r="V38" s="15" t="str">
        <f>KnockoutCalc!$C$44</f>
        <v>Καναδάς</v>
      </c>
      <c r="W38" s="15" t="s">
        <v>13</v>
      </c>
      <c r="X38" s="15" t="str">
        <f>KnockoutCalc!$D$44</f>
        <v>Σουηδία</v>
      </c>
      <c r="Y38" s="16" t="s">
        <v>156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Κροατία</v>
      </c>
      <c r="AI38" s="16" t="s">
        <v>216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7" t="s">
        <v>182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 x14ac:dyDescent="0.2">
      <c r="V42" s="15" t="str">
        <f>KnockoutCalc!$C$48</f>
        <v>Νότια Κορέα</v>
      </c>
      <c r="W42" s="15" t="s">
        <v>13</v>
      </c>
      <c r="X42" s="15" t="str">
        <f>KnockoutCalc!$D$48</f>
        <v>Ιαπωνία</v>
      </c>
      <c r="Y42" s="16" t="s">
        <v>195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186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170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 x14ac:dyDescent="0.2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Νορβηγία</v>
      </c>
      <c r="AD45" s="16" t="s">
        <v>185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212</v>
      </c>
      <c r="AJ45" s="15"/>
      <c r="AK45" s="15" t="str">
        <f>KnockoutCalc!$C$55</f>
        <v>Καναδάς</v>
      </c>
      <c r="AL45" s="15" t="s">
        <v>13</v>
      </c>
      <c r="AM45" s="15" t="str">
        <f>KnockoutCalc!$D$55</f>
        <v>Πορτογαλία</v>
      </c>
      <c r="AN45" s="17" t="s">
        <v>216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 x14ac:dyDescent="0.2">
      <c r="V49" s="15" t="str">
        <f>KnockoutCalc!$C$56</f>
        <v>Ιαπωνία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220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216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Βραζιλία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Πορτογαλία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4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3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Ελβετία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ΛΔ Κονγκό</v>
      </c>
    </row>
    <row r="78" spans="22:42" x14ac:dyDescent="0.2">
      <c r="AO78" t="str">
        <f>IF($V$35="","",$V$35)</f>
        <v>Τουρκία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Βέλγιο</v>
      </c>
      <c r="AP79" t="str">
        <f>IF($AC$35="","",$AC$35)</f>
        <v>Νορβηγία</v>
      </c>
    </row>
    <row r="80" spans="22:42" x14ac:dyDescent="0.2">
      <c r="AO80" t="str">
        <f>IF($AF$35="","",$AF$35)</f>
        <v>Κολομβία</v>
      </c>
      <c r="AP80" t="str">
        <f>IF($AH$35="","",$AH$35)</f>
        <v>Γκάνα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Καναδάς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Κροατία</v>
      </c>
    </row>
    <row r="85" spans="41:42" x14ac:dyDescent="0.2">
      <c r="AO85" t="str">
        <f>IF($AK$38="","",$AK$38)</f>
        <v>ΗΠΑ</v>
      </c>
      <c r="AP85" t="str">
        <f>IF($AM$38="","",$AM$38)</f>
        <v>Αίγυπτος</v>
      </c>
    </row>
    <row r="86" spans="41:42" x14ac:dyDescent="0.2">
      <c r="AO86" t="str">
        <f>IF($V$42="","",$V$42)</f>
        <v>Νότια Κορέα</v>
      </c>
      <c r="AP86" t="str">
        <f>IF($X$42="","",$X$42)</f>
        <v>Ιαπωνία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Κολομβία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Νορβηγία</v>
      </c>
    </row>
    <row r="92" spans="41:42" x14ac:dyDescent="0.2">
      <c r="AO92" t="str">
        <f>IF($AF$45="","",$AF$45)</f>
        <v>Αργεντινή</v>
      </c>
      <c r="AP92" t="str">
        <f>IF($AH$45="","",$AH$45)</f>
        <v>ΗΠΑ</v>
      </c>
    </row>
    <row r="93" spans="41:42" x14ac:dyDescent="0.2">
      <c r="AO93" t="str">
        <f>IF($AK$45="","",$AK$45)</f>
        <v>Καναδάς</v>
      </c>
      <c r="AP93" t="str">
        <f>IF($AM$45="","",$AM$45)</f>
        <v>Πορτογαλία</v>
      </c>
    </row>
    <row r="94" spans="41:42" x14ac:dyDescent="0.2">
      <c r="AO94" t="str">
        <f>IF($V$49="","",$V$49)</f>
        <v>Ιαπωνία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Γερμανία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Βραζιλία</v>
      </c>
      <c r="AP98" t="str">
        <f>IF($X$53="","",$X$53)</f>
        <v>Αγγλία</v>
      </c>
    </row>
    <row r="99" spans="41:42" x14ac:dyDescent="0.2">
      <c r="AO99" t="str">
        <f>IF($AA$53="","",$AA$53)</f>
        <v>Ισπανία</v>
      </c>
      <c r="AP99" t="str">
        <f>IF($AC$53="","",$AC$53)</f>
        <v>Πορτογαλία</v>
      </c>
    </row>
    <row r="100" spans="41:42" x14ac:dyDescent="0.2">
      <c r="AO100" t="str">
        <f>IF($AA$57="","",$AA$57)</f>
        <v>Αγγλία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E1415609-F35E-42DE-8C19-C3435A49D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224</v>
      </c>
      <c r="B1" s="12" t="s">
        <v>225</v>
      </c>
    </row>
    <row r="2" spans="1:2" ht="15" customHeight="1" x14ac:dyDescent="0.25">
      <c r="A2" s="13" t="s">
        <v>226</v>
      </c>
      <c r="B2" s="13" t="s">
        <v>227</v>
      </c>
    </row>
    <row r="3" spans="1:2" ht="15" customHeight="1" x14ac:dyDescent="0.25">
      <c r="A3" s="13" t="s">
        <v>228</v>
      </c>
      <c r="B3" s="13" t="s">
        <v>229</v>
      </c>
    </row>
    <row r="4" spans="1:2" ht="15" customHeight="1" x14ac:dyDescent="0.25">
      <c r="A4" s="13" t="s">
        <v>230</v>
      </c>
      <c r="B4" s="13" t="s">
        <v>231</v>
      </c>
    </row>
    <row r="5" spans="1:2" ht="15" customHeight="1" x14ac:dyDescent="0.2">
      <c r="A5" t="s">
        <v>232</v>
      </c>
      <c r="B5" t="s">
        <v>233</v>
      </c>
    </row>
    <row r="6" spans="1:2" ht="15" customHeight="1" x14ac:dyDescent="0.2">
      <c r="A6" t="s">
        <v>234</v>
      </c>
      <c r="B6" t="s">
        <v>235</v>
      </c>
    </row>
    <row r="7" spans="1:2" x14ac:dyDescent="0.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 x14ac:dyDescent="0.2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7103054</v>
      </c>
    </row>
    <row r="3" spans="1:6" ht="15" customHeight="1" x14ac:dyDescent="0.2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-4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96013</v>
      </c>
    </row>
    <row r="4" spans="1:6" ht="15" customHeight="1" x14ac:dyDescent="0.2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5</v>
      </c>
      <c r="F4">
        <f>C4*1000000+(D4+100)*1000+E4*10+(4-2)</f>
        <v>6101052</v>
      </c>
    </row>
    <row r="5" spans="1:6" ht="15" customHeight="1" x14ac:dyDescent="0.2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4100031</v>
      </c>
    </row>
    <row r="6" spans="1:6" ht="15" customHeight="1" x14ac:dyDescent="0.2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7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4</v>
      </c>
      <c r="E6">
        <f>SUM(IF('Fixtures by Matchday'!C5&lt;&gt;"",'Fixtures by Matchday'!C5,0),IF('Fixtures by Matchday'!S5&lt;&gt;"",'Fixtures by Matchday'!S5,0),IF('Fixtures by Matchday'!J6&lt;&gt;"",'Fixtures by Matchday'!J6,0))</f>
        <v>6</v>
      </c>
      <c r="F6">
        <f>C6*1000000+(D6+100)*1000+E6*10+(4-0)</f>
        <v>7104064</v>
      </c>
    </row>
    <row r="7" spans="1:6" ht="15" customHeight="1" x14ac:dyDescent="0.2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7104063</v>
      </c>
    </row>
    <row r="8" spans="1:6" ht="15" customHeight="1" x14ac:dyDescent="0.2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95032</v>
      </c>
    </row>
    <row r="9" spans="1:6" ht="15" customHeight="1" x14ac:dyDescent="0.2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-3</v>
      </c>
      <c r="E9">
        <f>SUM(IF('Fixtures by Matchday'!E5&lt;&gt;"",'Fixtures by Matchday'!E5,0),IF('Fixtures by Matchday'!L5&lt;&gt;"",'Fixtures by Matchday'!L5,0),IF('Fixtures by Matchday'!Q6&lt;&gt;"",'Fixtures by Matchday'!Q6,0))</f>
        <v>2</v>
      </c>
      <c r="F9">
        <f>C9*1000000+(D9+100)*1000+E9*10+(4-3)</f>
        <v>3097021</v>
      </c>
    </row>
    <row r="10" spans="1:6" ht="15" customHeight="1" x14ac:dyDescent="0.2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9</v>
      </c>
      <c r="E10">
        <f>SUM(IF('Fixtures by Matchday'!C7&lt;&gt;"",'Fixtures by Matchday'!C7,0),IF('Fixtures by Matchday'!S7&lt;&gt;"",'Fixtures by Matchday'!S7,0),IF('Fixtures by Matchday'!J8&lt;&gt;"",'Fixtures by Matchday'!J8,0))</f>
        <v>12</v>
      </c>
      <c r="F10">
        <f>C10*1000000+(D10+100)*1000+E10*10+(4-0)</f>
        <v>7109124</v>
      </c>
    </row>
    <row r="11" spans="1:6" ht="15" customHeight="1" x14ac:dyDescent="0.2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7</v>
      </c>
      <c r="E11">
        <f>SUM(IF('Fixtures by Matchday'!E7&lt;&gt;"",'Fixtures by Matchday'!E7,0),IF('Fixtures by Matchday'!L7&lt;&gt;"",'Fixtures by Matchday'!L7,0),IF('Fixtures by Matchday'!Q8&lt;&gt;"",'Fixtures by Matchday'!Q8,0))</f>
        <v>9</v>
      </c>
      <c r="F11">
        <f>C11*1000000+(D11+100)*1000+E11*10+(4-1)</f>
        <v>7107093</v>
      </c>
    </row>
    <row r="12" spans="1:6" ht="15" customHeight="1" x14ac:dyDescent="0.2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-16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84002</v>
      </c>
    </row>
    <row r="13" spans="1:6" ht="15" customHeight="1" x14ac:dyDescent="0.2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0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3100041</v>
      </c>
    </row>
    <row r="14" spans="1:6" ht="15" customHeight="1" x14ac:dyDescent="0.2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4</v>
      </c>
      <c r="E14">
        <f>SUM(IF('Fixtures by Matchday'!C9&lt;&gt;"",'Fixtures by Matchday'!C9,0),IF('Fixtures by Matchday'!S9&lt;&gt;"",'Fixtures by Matchday'!S9,0),IF('Fixtures by Matchday'!J10&lt;&gt;"",'Fixtures by Matchday'!J10,0))</f>
        <v>7</v>
      </c>
      <c r="F14">
        <f>C14*1000000+(D14+100)*1000+E14*10+(4-0)</f>
        <v>7104074</v>
      </c>
    </row>
    <row r="15" spans="1:6" ht="15" customHeight="1" x14ac:dyDescent="0.2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3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-3</v>
      </c>
      <c r="E15">
        <f>SUM(IF('Fixtures by Matchday'!E9&lt;&gt;"",'Fixtures by Matchday'!E9,0),IF('Fixtures by Matchday'!L9&lt;&gt;"",'Fixtures by Matchday'!L9,0),IF('Fixtures by Matchday'!Q10&lt;&gt;"",'Fixtures by Matchday'!Q10,0))</f>
        <v>2</v>
      </c>
      <c r="F15">
        <f>C15*1000000+(D15+100)*1000+E15*10+(4-1)</f>
        <v>3097023</v>
      </c>
    </row>
    <row r="16" spans="1:6" ht="15" customHeight="1" x14ac:dyDescent="0.2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-6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94012</v>
      </c>
    </row>
    <row r="17" spans="1:6" ht="15" customHeight="1" x14ac:dyDescent="0.2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5</v>
      </c>
      <c r="E17">
        <f>SUM(IF('Fixtures by Matchday'!J9&lt;&gt;"",'Fixtures by Matchday'!J9,0),IF('Fixtures by Matchday'!Q9&lt;&gt;"",'Fixtures by Matchday'!Q9,0),IF('Fixtures by Matchday'!E10&lt;&gt;"",'Fixtures by Matchday'!E10,0))</f>
        <v>8</v>
      </c>
      <c r="F17">
        <f>C17*1000000+(D17+100)*1000+E17*10+(4-3)</f>
        <v>7105081</v>
      </c>
    </row>
    <row r="18" spans="1:6" ht="15" customHeight="1" x14ac:dyDescent="0.2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15</v>
      </c>
      <c r="E18">
        <f>SUM(IF('Fixtures by Matchday'!C11&lt;&gt;"",'Fixtures by Matchday'!C11,0),IF('Fixtures by Matchday'!J11&lt;&gt;"",'Fixtures by Matchday'!J11,0),IF('Fixtures by Matchday'!S11&lt;&gt;"",'Fixtures by Matchday'!S11,0))</f>
        <v>15</v>
      </c>
      <c r="F18">
        <f>C18*1000000+(D18+100)*1000+E18*10+(4-0)</f>
        <v>9115154</v>
      </c>
    </row>
    <row r="19" spans="1:6" ht="15" customHeight="1" x14ac:dyDescent="0.2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-16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84003</v>
      </c>
    </row>
    <row r="20" spans="1:6" ht="15" customHeight="1" x14ac:dyDescent="0.2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3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-2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3098042</v>
      </c>
    </row>
    <row r="21" spans="1:6" ht="15" customHeight="1" x14ac:dyDescent="0.2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6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3</v>
      </c>
      <c r="E21">
        <f>SUM(IF('Fixtures by Matchday'!Q11&lt;&gt;"",'Fixtures by Matchday'!Q11,0),IF('Fixtures by Matchday'!E12&lt;&gt;"",'Fixtures by Matchday'!E12,0),IF('Fixtures by Matchday'!J12&lt;&gt;"",'Fixtures by Matchday'!J12,0))</f>
        <v>6</v>
      </c>
      <c r="F21">
        <f>C21*1000000+(D21+100)*1000+E21*10+(4-3)</f>
        <v>6103061</v>
      </c>
    </row>
    <row r="22" spans="1:6" ht="15" customHeight="1" x14ac:dyDescent="0.2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6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1</v>
      </c>
      <c r="E22">
        <f>SUM(IF('Fixtures by Matchday'!C13&lt;&gt;"",'Fixtures by Matchday'!C13,0),IF('Fixtures by Matchday'!J13&lt;&gt;"",'Fixtures by Matchday'!J13,0),IF('Fixtures by Matchday'!S14&lt;&gt;"",'Fixtures by Matchday'!S14,0))</f>
        <v>5</v>
      </c>
      <c r="F22">
        <f>C22*1000000+(D22+100)*1000+E22*10+(4-0)</f>
        <v>6101054</v>
      </c>
    </row>
    <row r="23" spans="1:6" ht="15" customHeight="1" x14ac:dyDescent="0.2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9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6</v>
      </c>
      <c r="E23">
        <f>SUM(IF('Fixtures by Matchday'!E13&lt;&gt;"",'Fixtures by Matchday'!E13,0),IF('Fixtures by Matchday'!Q13&lt;&gt;"",'Fixtures by Matchday'!Q13,0),IF('Fixtures by Matchday'!L14&lt;&gt;"",'Fixtures by Matchday'!L14,0))</f>
        <v>9</v>
      </c>
      <c r="F23">
        <f>C23*1000000+(D23+100)*1000+E23*10+(4-1)</f>
        <v>9106093</v>
      </c>
    </row>
    <row r="24" spans="1:6" ht="15" customHeight="1" x14ac:dyDescent="0.2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3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4</v>
      </c>
      <c r="F24">
        <f>C24*1000000+(D24+100)*1000+E24*10+(4-2)</f>
        <v>3099042</v>
      </c>
    </row>
    <row r="25" spans="1:6" ht="15" customHeight="1" x14ac:dyDescent="0.2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-6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94011</v>
      </c>
    </row>
    <row r="26" spans="1:6" ht="15" customHeight="1" x14ac:dyDescent="0.2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4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7104074</v>
      </c>
    </row>
    <row r="27" spans="1:6" ht="15" customHeight="1" x14ac:dyDescent="0.2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7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</v>
      </c>
      <c r="E27">
        <f>SUM(IF('Fixtures by Matchday'!E15&lt;&gt;"",'Fixtures by Matchday'!E15,0),IF('Fixtures by Matchday'!Q15&lt;&gt;"",'Fixtures by Matchday'!Q15,0),IF('Fixtures by Matchday'!L16&lt;&gt;"",'Fixtures by Matchday'!L16,0))</f>
        <v>6</v>
      </c>
      <c r="F27">
        <f>C27*1000000+(D27+100)*1000+E27*10+(4-1)</f>
        <v>7102063</v>
      </c>
    </row>
    <row r="28" spans="1:6" ht="15" customHeight="1" x14ac:dyDescent="0.2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3098022</v>
      </c>
    </row>
    <row r="29" spans="1:6" ht="15" customHeight="1" x14ac:dyDescent="0.2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96021</v>
      </c>
    </row>
    <row r="30" spans="1:6" ht="15" customHeight="1" x14ac:dyDescent="0.2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15</v>
      </c>
      <c r="E30">
        <f>SUM(IF('Fixtures by Matchday'!C17&lt;&gt;"",'Fixtures by Matchday'!C17,0),IF('Fixtures by Matchday'!J17&lt;&gt;"",'Fixtures by Matchday'!J17,0),IF('Fixtures by Matchday'!S18&lt;&gt;"",'Fixtures by Matchday'!S18,0))</f>
        <v>15</v>
      </c>
      <c r="F30">
        <f>C30*1000000+(D30+100)*1000+E30*10+(4-0)</f>
        <v>9115154</v>
      </c>
    </row>
    <row r="31" spans="1:6" ht="15" customHeight="1" x14ac:dyDescent="0.2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-13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87003</v>
      </c>
    </row>
    <row r="32" spans="1:6" ht="15" customHeight="1" x14ac:dyDescent="0.2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3097032</v>
      </c>
    </row>
    <row r="33" spans="1:6" ht="15" customHeight="1" x14ac:dyDescent="0.2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5</v>
      </c>
      <c r="F33">
        <f>C33*1000000+(D33+100)*1000+E33*10+(4-3)</f>
        <v>6101051</v>
      </c>
    </row>
    <row r="34" spans="1:6" ht="15" customHeight="1" x14ac:dyDescent="0.2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7104064</v>
      </c>
    </row>
    <row r="35" spans="1:6" ht="15" customHeight="1" x14ac:dyDescent="0.2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5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2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5102043</v>
      </c>
    </row>
    <row r="36" spans="1:6" ht="15" customHeight="1" x14ac:dyDescent="0.2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5</v>
      </c>
      <c r="F36">
        <f>C36*1000000+(D36+100)*1000+E36*10+(4-2)</f>
        <v>4102052</v>
      </c>
    </row>
    <row r="37" spans="1:6" ht="15" customHeight="1" x14ac:dyDescent="0.2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92001</v>
      </c>
    </row>
    <row r="38" spans="1:6" ht="15" customHeight="1" x14ac:dyDescent="0.2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11</v>
      </c>
      <c r="E38">
        <f>SUM(IF('Fixtures by Matchday'!C21&lt;&gt;"",'Fixtures by Matchday'!C21,0),IF('Fixtures by Matchday'!J21&lt;&gt;"",'Fixtures by Matchday'!J21,0),IF('Fixtures by Matchday'!S22&lt;&gt;"",'Fixtures by Matchday'!S22,0))</f>
        <v>11</v>
      </c>
      <c r="F38">
        <f>C38*1000000+(D38+100)*1000+E38*10+(4-0)</f>
        <v>9111114</v>
      </c>
    </row>
    <row r="39" spans="1:6" ht="15" customHeight="1" x14ac:dyDescent="0.2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2</v>
      </c>
      <c r="F39">
        <f>C39*1000000+(D39+100)*1000+E39*10+(4-1)</f>
        <v>3098023</v>
      </c>
    </row>
    <row r="40" spans="1:6" ht="15" customHeight="1" x14ac:dyDescent="0.2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6101042</v>
      </c>
    </row>
    <row r="41" spans="1:6" ht="15" customHeight="1" x14ac:dyDescent="0.2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-10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90001</v>
      </c>
    </row>
    <row r="42" spans="1:6" ht="15" customHeight="1" x14ac:dyDescent="0.2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16</v>
      </c>
      <c r="E42">
        <f>SUM(IF('Fixtures by Matchday'!C23&lt;&gt;"",'Fixtures by Matchday'!C23,0),IF('Fixtures by Matchday'!J23&lt;&gt;"",'Fixtures by Matchday'!J23,0),IF('Fixtures by Matchday'!S23&lt;&gt;"",'Fixtures by Matchday'!S23,0))</f>
        <v>17</v>
      </c>
      <c r="F42">
        <f>C42*1000000+(D42+100)*1000+E42*10+(4-0)</f>
        <v>9116174</v>
      </c>
    </row>
    <row r="43" spans="1:6" ht="15" customHeight="1" x14ac:dyDescent="0.2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3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-10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3090023</v>
      </c>
    </row>
    <row r="44" spans="1:6" ht="15" customHeight="1" x14ac:dyDescent="0.2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0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-11</v>
      </c>
      <c r="E44">
        <f>SUM(IF('Fixtures by Matchday'!L23&lt;&gt;"",'Fixtures by Matchday'!L23,0),IF('Fixtures by Matchday'!C24&lt;&gt;"",'Fixtures by Matchday'!C24,0),IF('Fixtures by Matchday'!S24&lt;&gt;"",'Fixtures by Matchday'!S24,0))</f>
        <v>1</v>
      </c>
      <c r="F44">
        <f>C44*1000000+(D44+100)*1000+E44*10+(4-2)</f>
        <v>89012</v>
      </c>
    </row>
    <row r="45" spans="1:6" ht="15" customHeight="1" x14ac:dyDescent="0.2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5</v>
      </c>
      <c r="E45">
        <f>SUM(IF('Fixtures by Matchday'!Q23&lt;&gt;"",'Fixtures by Matchday'!Q23,0),IF('Fixtures by Matchday'!E24&lt;&gt;"",'Fixtures by Matchday'!E24,0),IF('Fixtures by Matchday'!J24&lt;&gt;"",'Fixtures by Matchday'!J24,0))</f>
        <v>8</v>
      </c>
      <c r="F45">
        <f>C45*1000000+(D45+100)*1000+E45*10+(4-3)</f>
        <v>6105081</v>
      </c>
    </row>
    <row r="46" spans="1:6" ht="15" customHeight="1" x14ac:dyDescent="0.2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11</v>
      </c>
      <c r="E46">
        <f>SUM(IF('Fixtures by Matchday'!C25&lt;&gt;"",'Fixtures by Matchday'!C25,0),IF('Fixtures by Matchday'!J25&lt;&gt;"",'Fixtures by Matchday'!J25,0),IF('Fixtures by Matchday'!S26&lt;&gt;"",'Fixtures by Matchday'!S26,0))</f>
        <v>11</v>
      </c>
      <c r="F46">
        <f>C46*1000000+(D46+100)*1000+E46*10+(4-0)</f>
        <v>9111114</v>
      </c>
    </row>
    <row r="47" spans="1:6" ht="15" customHeight="1" x14ac:dyDescent="0.2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3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-2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3098033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6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0</v>
      </c>
      <c r="E48">
        <f>SUM(IF('Fixtures by Matchday'!L25&lt;&gt;"",'Fixtures by Matchday'!L25,0),IF('Fixtures by Matchday'!S25&lt;&gt;"",'Fixtures by Matchday'!S25,0),IF('Fixtures by Matchday'!C26&lt;&gt;"",'Fixtures by Matchday'!C26,0))</f>
        <v>4</v>
      </c>
      <c r="F48">
        <f>C48*1000000+(D48+100)*1000+E48*10+(4-2)</f>
        <v>6100042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-9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91001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4100031.0120000001</v>
      </c>
      <c r="F2">
        <f t="shared" ref="F2:F13" si="0">1+COUNTIF($E$2:$E$13,"&gt;"&amp;E2)</f>
        <v>2</v>
      </c>
    </row>
    <row r="3" spans="1:23" ht="15" customHeight="1" x14ac:dyDescent="0.2">
      <c r="A3" t="s">
        <v>22</v>
      </c>
      <c r="B3" t="str">
        <f>'Fixtures by Matchday'!$AB$4</f>
        <v>Καναδάς</v>
      </c>
      <c r="C3" t="str">
        <f>'Fixtures by Matchday'!$AB$5</f>
        <v>Ελβετία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3097021.0109999999</v>
      </c>
      <c r="F3">
        <f t="shared" si="0"/>
        <v>11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3100041.01</v>
      </c>
      <c r="F4">
        <f t="shared" si="0"/>
        <v>3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Παραγουάη</v>
      </c>
      <c r="E5">
        <f>IFERROR(INDEX(StandingsCalc!$F$2:$F$49,MATCH(D5,StandingsCalc!$B$2:$B$49,0))+(13-4)/1000,-999999)</f>
        <v>3097023.0090000001</v>
      </c>
      <c r="F5">
        <f t="shared" si="0"/>
        <v>10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3098042.0079999999</v>
      </c>
      <c r="F6">
        <f t="shared" si="0"/>
        <v>5</v>
      </c>
    </row>
    <row r="7" spans="1:23" ht="15" customHeight="1" x14ac:dyDescent="0.2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3099042.0070000002</v>
      </c>
      <c r="F7">
        <f t="shared" si="0"/>
        <v>4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3098022.0060000001</v>
      </c>
      <c r="F8">
        <f t="shared" si="0"/>
        <v>8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3097032.0049999999</v>
      </c>
      <c r="F9">
        <f t="shared" si="0"/>
        <v>9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4102052.0040000002</v>
      </c>
      <c r="F10">
        <f t="shared" si="0"/>
        <v>1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3098023.003</v>
      </c>
      <c r="F11">
        <f t="shared" si="0"/>
        <v>7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3090023.0019999999</v>
      </c>
      <c r="F12">
        <f t="shared" si="0"/>
        <v>12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Γκάνα</v>
      </c>
      <c r="D13" t="str">
        <f>'Fixtures by Matchday'!$AL$20</f>
        <v>Κροατία</v>
      </c>
      <c r="E13">
        <f>IFERROR(INDEX(StandingsCalc!$F$2:$F$49,MATCH(D13,StandingsCalc!$B$2:$B$49,0))+(13-12)/1000,-999999)</f>
        <v>3098033.0010000002</v>
      </c>
      <c r="F13">
        <f t="shared" si="0"/>
        <v>6</v>
      </c>
    </row>
    <row r="18" spans="1:23" ht="15" customHeight="1" x14ac:dyDescent="0.2">
      <c r="K18" t="s">
        <v>248</v>
      </c>
    </row>
    <row r="19" spans="1:23" ht="15" customHeight="1" x14ac:dyDescent="0.2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E F G I J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98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96</v>
      </c>
      <c r="W20" t="str">
        <f t="shared" ref="W20:W27" si="1">IF($L20="","",INDEX($D$2:$D$13,MATCH($L20,$A$2:$A$13,0),1))</f>
        <v>Τσεχία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96</v>
      </c>
      <c r="U21">
        <f>IFERROR(IF(AND(INDEX($F$2:$F$13,MATCH(P21,$A$2:$A$13,0))&lt;=8,COUNTIF($L$20:L20,P21)=0),100-INDEX($F$2:$F$13,MATCH(P21,$A$2:$A$13,0)),-999),-999)</f>
        <v>92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97</v>
      </c>
      <c r="S22">
        <f>IFERROR(IF(AND(INDEX($F$2:$F$13,MATCH(N22,$A$2:$A$13,0))&lt;=8,COUNTIF($L$20:L21,N22)=0),100-INDEX($F$2:$F$13,MATCH(N22,$A$2:$A$13,0)),-999),-999)</f>
        <v>95</v>
      </c>
      <c r="T22">
        <f>IFERROR(IF(AND(INDEX($F$2:$F$13,MATCH(O22,$A$2:$A$13,0))&lt;=8,COUNTIF($L$20:L21,O22)=0),100-INDEX($F$2:$F$13,MATCH(O22,$A$2:$A$13,0)),-999),-999)</f>
        <v>96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95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93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95</v>
      </c>
      <c r="T24">
        <f>IFERROR(IF(AND(INDEX($F$2:$F$13,MATCH(O24,$A$2:$A$13,0))&lt;=8,COUNTIF($L$20:L23,O24)=0),100-INDEX($F$2:$F$13,MATCH(O24,$A$2:$A$13,0)),-999),-999)</f>
        <v>96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93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95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93</v>
      </c>
      <c r="W25" t="str">
        <f t="shared" si="1"/>
        <v>Νορβηγία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95</v>
      </c>
      <c r="S26">
        <f>IFERROR(IF(AND(INDEX($F$2:$F$13,MATCH(N26,$A$2:$A$13,0))&lt;=8,COUNTIF($L$20:L25,N26)=0),100-INDEX($F$2:$F$13,MATCH(N26,$A$2:$A$13,0)),-999),-999)</f>
        <v>96</v>
      </c>
      <c r="T26">
        <f>IFERROR(IF(AND(INDEX($F$2:$F$13,MATCH(O26,$A$2:$A$13,0))&lt;=8,COUNTIF($L$20:L25,O26)=0),100-INDEX($F$2:$F$13,MATCH(O26,$A$2:$A$13,0)),-999),-999)</f>
        <v>92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93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95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93</v>
      </c>
      <c r="V27">
        <f>IFERROR(IF(AND(INDEX($F$2:$F$13,MATCH(Q27,$A$2:$A$13,0))&lt;=8,COUNTIF($L$20:L26,Q27)=0),100-INDEX($F$2:$F$13,MATCH(Q27,$A$2:$A$13,0)),-999),-999)</f>
        <v>94</v>
      </c>
      <c r="W27" t="str">
        <f t="shared" si="1"/>
        <v>Κροατία</v>
      </c>
    </row>
    <row r="31" spans="1:23" ht="15" customHeight="1" x14ac:dyDescent="0.2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 x14ac:dyDescent="0.2">
      <c r="A32">
        <v>73</v>
      </c>
      <c r="B32" t="s">
        <v>267</v>
      </c>
      <c r="C32" t="str">
        <f>INDEX($C$2:$C$13,MATCH("A",$A$2:$A$13,0))</f>
        <v>Νότια Κορέα</v>
      </c>
      <c r="D32" t="str">
        <f>INDEX($C$2:$C$13,MATCH("B",$A$2:$A$13,0))</f>
        <v>Ελβετία</v>
      </c>
      <c r="E32" t="str">
        <f>'Fixtures by Matchday'!$Y29</f>
        <v>Νότια Κορέα</v>
      </c>
    </row>
    <row r="33" spans="1:5" ht="15" customHeight="1" x14ac:dyDescent="0.2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267</v>
      </c>
      <c r="C34" t="str">
        <f>INDEX($B$2:$B$13,MATCH("F",$A$2:$A$13,0))</f>
        <v>Ιαπωνία</v>
      </c>
      <c r="D34" t="str">
        <f>INDEX($C$2:$C$13,MATCH("C",$A$2:$A$13,0))</f>
        <v>Μαρόκο</v>
      </c>
      <c r="E34" t="str">
        <f>'Fixtures by Matchday'!$AI29</f>
        <v>Ιαπωνία</v>
      </c>
    </row>
    <row r="35" spans="1:5" ht="15" customHeight="1" x14ac:dyDescent="0.2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267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267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267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Νορβηγία</v>
      </c>
      <c r="E41" t="str">
        <f>'Fixtures by Matchday'!$AD35</f>
        <v>Νορβηγία</v>
      </c>
    </row>
    <row r="42" spans="1:5" ht="15" customHeight="1" x14ac:dyDescent="0.2">
      <c r="A42">
        <v>83</v>
      </c>
      <c r="B42" t="s">
        <v>267</v>
      </c>
      <c r="C42" t="str">
        <f>INDEX($C$2:$C$13,MATCH("K",$A$2:$A$13,0))</f>
        <v>Κολομβία</v>
      </c>
      <c r="D42" t="str">
        <f>INDEX($C$2:$C$13,MATCH("L",$A$2:$A$13,0))</f>
        <v>Γκάνα</v>
      </c>
      <c r="E42" t="str">
        <f>'Fixtures by Matchday'!$AI35</f>
        <v>Κολομβία</v>
      </c>
    </row>
    <row r="43" spans="1:5" ht="15" customHeight="1" x14ac:dyDescent="0.2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267</v>
      </c>
      <c r="C44" t="str">
        <f>INDEX($B$2:$B$13,MATCH("B",$A$2:$A$13,0))</f>
        <v>Καναδάς</v>
      </c>
      <c r="D44" t="str">
        <f>IFERROR(INDEX($D$2:$D$13,MATCH($L$26,$A$2:$A$13,0),1),"")</f>
        <v>Σουηδία</v>
      </c>
      <c r="E44" t="str">
        <f>'Fixtures by Matchday'!$Y38</f>
        <v>Καναδάς</v>
      </c>
    </row>
    <row r="45" spans="1:5" ht="15" customHeight="1" x14ac:dyDescent="0.2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267</v>
      </c>
      <c r="C46" t="str">
        <f>INDEX($B$2:$B$13,MATCH("K",$A$2:$A$13,0))</f>
        <v>Πορτογαλία</v>
      </c>
      <c r="D46" t="str">
        <f>IFERROR(INDEX($D$2:$D$13,MATCH($L$27,$A$2:$A$13,0),1),"")</f>
        <v>Κροατία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267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268</v>
      </c>
      <c r="C48" t="str">
        <f>IF(E32="","",E32)</f>
        <v>Νότια Κορέα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 x14ac:dyDescent="0.2">
      <c r="A49">
        <v>90</v>
      </c>
      <c r="B49" t="s">
        <v>268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Γερμανία</v>
      </c>
    </row>
    <row r="50" spans="1:5" ht="15" customHeight="1" x14ac:dyDescent="0.2">
      <c r="A50">
        <v>91</v>
      </c>
      <c r="B50" t="s">
        <v>268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268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268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268</v>
      </c>
      <c r="C53" t="str">
        <f>IF(E40="","",E40)</f>
        <v>Τουρκία</v>
      </c>
      <c r="D53" t="str">
        <f>IF(E41="","",E41)</f>
        <v>Νορβηγία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268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268</v>
      </c>
      <c r="C55" t="str">
        <f>IF(E44="","",E44)</f>
        <v>Καναδάς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269</v>
      </c>
      <c r="C56" t="str">
        <f>IF(E48="","",E48)</f>
        <v>Ιαπωνία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Αγγλία</v>
      </c>
    </row>
    <row r="58" spans="1:5" ht="15" customHeight="1" x14ac:dyDescent="0.2">
      <c r="A58">
        <v>99</v>
      </c>
      <c r="B58" t="s">
        <v>269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269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Πορτογαλία</v>
      </c>
    </row>
    <row r="60" spans="1:5" ht="15" customHeight="1" x14ac:dyDescent="0.2">
      <c r="A60">
        <v>101</v>
      </c>
      <c r="B60" t="s">
        <v>270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 x14ac:dyDescent="0.2">
      <c r="A61">
        <v>102</v>
      </c>
      <c r="B61" t="s">
        <v>270</v>
      </c>
      <c r="C61" t="str">
        <f>IF(E58="","",E58)</f>
        <v>Ισπανία</v>
      </c>
      <c r="D61" t="str">
        <f>IF(E59="","",E59)</f>
        <v>Πορτογαλία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271</v>
      </c>
      <c r="C62" t="str">
        <f>IF(E60="","",E60)</f>
        <v>Αγγλία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Ελβετία</v>
      </c>
    </row>
    <row r="71" spans="1:2" x14ac:dyDescent="0.2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2">
      <c r="A72" t="str">
        <f>'Fixtures by Matchday'!$AF29</f>
        <v>Ιαπωνία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Ολλανδία</v>
      </c>
    </row>
    <row r="74" spans="1:2" x14ac:dyDescent="0.2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ΛΔ Κονγκό</v>
      </c>
    </row>
    <row r="78" spans="1:2" x14ac:dyDescent="0.2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Βέλγιο</v>
      </c>
      <c r="B79" t="str">
        <f>'Fixtures by Matchday'!$AC35</f>
        <v>Νορβηγία</v>
      </c>
    </row>
    <row r="80" spans="1:2" x14ac:dyDescent="0.2">
      <c r="A80" t="str">
        <f>'Fixtures by Matchday'!$AF35</f>
        <v>Κολομβία</v>
      </c>
      <c r="B80" t="str">
        <f>'Fixtures by Matchday'!$AH35</f>
        <v>Γκάνα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Καναδάς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Κροατία</v>
      </c>
    </row>
    <row r="85" spans="1:2" x14ac:dyDescent="0.2">
      <c r="A85" t="str">
        <f>'Fixtures by Matchday'!$AK38</f>
        <v>ΗΠΑ</v>
      </c>
      <c r="B85" t="str">
        <f>'Fixtures by Matchday'!$AM38</f>
        <v>Αίγυπτος</v>
      </c>
    </row>
    <row r="86" spans="1:2" x14ac:dyDescent="0.2">
      <c r="A86" t="str">
        <f>'Fixtures by Matchday'!$V42</f>
        <v>Νότια Κορέα</v>
      </c>
      <c r="B86" t="str">
        <f>'Fixtures by Matchday'!$X42</f>
        <v>Ιαπωνία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Νορβηγία</v>
      </c>
    </row>
    <row r="92" spans="1:2" x14ac:dyDescent="0.2">
      <c r="A92" t="str">
        <f>'Fixtures by Matchday'!$AF45</f>
        <v>Αργεντινή</v>
      </c>
      <c r="B92" t="str">
        <f>'Fixtures by Matchday'!$AH45</f>
        <v>ΗΠΑ</v>
      </c>
    </row>
    <row r="93" spans="1:2" x14ac:dyDescent="0.2">
      <c r="A93" t="str">
        <f>'Fixtures by Matchday'!$AK45</f>
        <v>Καναδάς</v>
      </c>
      <c r="B93" t="str">
        <f>'Fixtures by Matchday'!$AM45</f>
        <v>Πορτογαλία</v>
      </c>
    </row>
    <row r="94" spans="1:2" x14ac:dyDescent="0.2">
      <c r="A94" t="str">
        <f>'Fixtures by Matchday'!$V49</f>
        <v>Ιαπωνία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Γερμανία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Βραζιλία</v>
      </c>
      <c r="B98" t="str">
        <f>'Fixtures by Matchday'!$X53</f>
        <v>Αγγλία</v>
      </c>
    </row>
    <row r="99" spans="1:2" x14ac:dyDescent="0.2">
      <c r="A99" t="str">
        <f>'Fixtures by Matchday'!$AA53</f>
        <v>Ισπανία</v>
      </c>
      <c r="B99" t="str">
        <f>'Fixtures by Matchday'!$AC53</f>
        <v>Πορτογαλία</v>
      </c>
    </row>
    <row r="100" spans="1:2" x14ac:dyDescent="0.2">
      <c r="A100" t="str">
        <f>'Fixtures by Matchday'!$AA57</f>
        <v>Αγγλία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Aris_PC</dc:creator>
  <cp:lastModifiedBy>user</cp:lastModifiedBy>
  <dcterms:created xsi:type="dcterms:W3CDTF">2026-06-06T08:12:47Z</dcterms:created>
  <dcterms:modified xsi:type="dcterms:W3CDTF">2026-06-09T17:12:35Z</dcterms:modified>
</cp:coreProperties>
</file>