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E61"/>
  <c r="D62" s="1"/>
  <c r="AC57" i="1" s="1"/>
  <c r="B100" i="5" s="1"/>
  <c r="E60"/>
  <c r="C62" s="1"/>
  <c r="AA57" i="1" s="1"/>
  <c r="E59" i="5"/>
  <c r="D61" s="1"/>
  <c r="AC53" i="1" s="1"/>
  <c r="E58" i="5"/>
  <c r="C61" s="1"/>
  <c r="AA53" i="1" s="1"/>
  <c r="E57" i="5"/>
  <c r="D60" s="1"/>
  <c r="X53" i="1" s="1"/>
  <c r="B98" i="5" s="1"/>
  <c r="E56"/>
  <c r="C60" s="1"/>
  <c r="V53" i="1" s="1"/>
  <c r="E55" i="5"/>
  <c r="D59" s="1"/>
  <c r="AM49" i="1" s="1"/>
  <c r="E54" i="5"/>
  <c r="C59" s="1"/>
  <c r="AK49" i="1" s="1"/>
  <c r="A97" i="5" s="1"/>
  <c r="E53"/>
  <c r="C58" s="1"/>
  <c r="AF49" i="1" s="1"/>
  <c r="E52" i="5"/>
  <c r="D58" s="1"/>
  <c r="AH49" i="1" s="1"/>
  <c r="B96" i="5" s="1"/>
  <c r="E51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E47" i="5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AP91" s="1"/>
  <c r="E40" i="5"/>
  <c r="C53" s="1"/>
  <c r="AA45" i="1" s="1"/>
  <c r="A91" i="5" s="1"/>
  <c r="E39"/>
  <c r="D51" s="1"/>
  <c r="AM42" i="1" s="1"/>
  <c r="E38" i="5"/>
  <c r="C51" s="1"/>
  <c r="AK42" i="1" s="1"/>
  <c r="E37" i="5"/>
  <c r="D50" s="1"/>
  <c r="AH42" i="1" s="1"/>
  <c r="B88" i="5" s="1"/>
  <c r="E36"/>
  <c r="D49" s="1"/>
  <c r="AC42" i="1" s="1"/>
  <c r="E35" i="5"/>
  <c r="C50" s="1"/>
  <c r="AF42" i="1" s="1"/>
  <c r="E34" i="5"/>
  <c r="D48" s="1"/>
  <c r="X42" i="1" s="1"/>
  <c r="B86" i="5" s="1"/>
  <c r="E33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3" i="4" l="1"/>
  <c r="F7"/>
  <c r="F15"/>
  <c r="F19"/>
  <c r="F23"/>
  <c r="F27"/>
  <c r="F4"/>
  <c r="F8"/>
  <c r="F12"/>
  <c r="AG6" i="1" s="1"/>
  <c r="F16" i="4"/>
  <c r="F20"/>
  <c r="F31"/>
  <c r="F35"/>
  <c r="F39"/>
  <c r="F43"/>
  <c r="F47"/>
  <c r="A89" i="5"/>
  <c r="AO89" i="1"/>
  <c r="F2" i="4"/>
  <c r="F6"/>
  <c r="F10"/>
  <c r="F14"/>
  <c r="F18"/>
  <c r="F22"/>
  <c r="F26"/>
  <c r="F30"/>
  <c r="F34"/>
  <c r="F38"/>
  <c r="F42"/>
  <c r="F46"/>
  <c r="F11"/>
  <c r="B95" i="5"/>
  <c r="AP95" i="1"/>
  <c r="F24" i="4"/>
  <c r="F28"/>
  <c r="F32"/>
  <c r="F36"/>
  <c r="F40"/>
  <c r="F44"/>
  <c r="F48"/>
  <c r="F5"/>
  <c r="F9"/>
  <c r="F13"/>
  <c r="F17"/>
  <c r="F21"/>
  <c r="F25"/>
  <c r="F29"/>
  <c r="F33"/>
  <c r="F37"/>
  <c r="F41"/>
  <c r="F45"/>
  <c r="F49"/>
  <c r="A86" i="5"/>
  <c r="AO86" i="1"/>
  <c r="A92" i="5"/>
  <c r="AO92" i="1"/>
  <c r="AP99"/>
  <c r="B99" i="5"/>
  <c r="B92"/>
  <c r="AP92" i="1"/>
  <c r="A96" i="5"/>
  <c r="AO96" i="1"/>
  <c r="AO95"/>
  <c r="A95" i="5"/>
  <c r="AP87" i="1"/>
  <c r="B87" i="5"/>
  <c r="AO100" i="1"/>
  <c r="A100" i="5"/>
  <c r="A94"/>
  <c r="AO94" i="1"/>
  <c r="AO93"/>
  <c r="A93" i="5"/>
  <c r="A99"/>
  <c r="AO99" i="1"/>
  <c r="AO87"/>
  <c r="A87" i="5"/>
  <c r="B97"/>
  <c r="AP97" i="1"/>
  <c r="B89" i="5"/>
  <c r="AP89" i="1"/>
  <c r="B90" i="5"/>
  <c r="AP90" i="1"/>
  <c r="B93" i="5"/>
  <c r="AP93" i="1"/>
  <c r="AO90"/>
  <c r="A90" i="5"/>
  <c r="AO88" i="1"/>
  <c r="A88" i="5"/>
  <c r="A98"/>
  <c r="AO98" i="1"/>
  <c r="AP96"/>
  <c r="AO91"/>
  <c r="AO97"/>
  <c r="B91" i="5"/>
  <c r="AP86" i="1"/>
  <c r="AP98"/>
  <c r="AP88"/>
  <c r="AP94"/>
  <c r="AP100"/>
  <c r="W19" l="1"/>
  <c r="X19" s="1"/>
  <c r="AB11"/>
  <c r="B7" i="5" s="1"/>
  <c r="C34" s="1"/>
  <c r="AF29" i="1" s="1"/>
  <c r="AL7"/>
  <c r="AM7" s="1"/>
  <c r="AB5"/>
  <c r="AC5" s="1"/>
  <c r="AL4"/>
  <c r="B5" i="5" s="1"/>
  <c r="C40" s="1"/>
  <c r="V35" i="1" s="1"/>
  <c r="AG7"/>
  <c r="AH7" s="1"/>
  <c r="W21"/>
  <c r="X21" s="1"/>
  <c r="W20"/>
  <c r="D10" i="5" s="1"/>
  <c r="AG18" i="1"/>
  <c r="B12" i="5" s="1"/>
  <c r="C46" s="1"/>
  <c r="AF38" i="1" s="1"/>
  <c r="AB7"/>
  <c r="AC7" s="1"/>
  <c r="W18"/>
  <c r="B10" i="5" s="1"/>
  <c r="C36" s="1"/>
  <c r="V32" i="1" s="1"/>
  <c r="AB4"/>
  <c r="AC4" s="1"/>
  <c r="AB6"/>
  <c r="AC6" s="1"/>
  <c r="W5"/>
  <c r="X5" s="1"/>
  <c r="AG12"/>
  <c r="AH12" s="1"/>
  <c r="W14"/>
  <c r="X14" s="1"/>
  <c r="W12"/>
  <c r="C6" i="5" s="1"/>
  <c r="C37" s="1"/>
  <c r="AA32" i="1" s="1"/>
  <c r="AL6"/>
  <c r="AM6" s="1"/>
  <c r="AB12"/>
  <c r="AC12" s="1"/>
  <c r="AL14"/>
  <c r="AM14" s="1"/>
  <c r="W11"/>
  <c r="X11" s="1"/>
  <c r="W7"/>
  <c r="X7" s="1"/>
  <c r="AL18"/>
  <c r="B13" i="5" s="1"/>
  <c r="C39" s="1"/>
  <c r="AK32" i="1" s="1"/>
  <c r="AB21"/>
  <c r="AC21" s="1"/>
  <c r="AG19"/>
  <c r="AH19" s="1"/>
  <c r="W13"/>
  <c r="D6" i="5" s="1"/>
  <c r="E6" s="1"/>
  <c r="AL19" i="1"/>
  <c r="AB18"/>
  <c r="B11" i="5" s="1"/>
  <c r="C45" s="1"/>
  <c r="AA38" i="1" s="1"/>
  <c r="AL13"/>
  <c r="D9" i="5" s="1"/>
  <c r="AL11" i="1"/>
  <c r="B9" i="5" s="1"/>
  <c r="C43" s="1"/>
  <c r="AK35" i="1" s="1"/>
  <c r="AG11"/>
  <c r="B8" i="5" s="1"/>
  <c r="C41" s="1"/>
  <c r="AA35" i="1" s="1"/>
  <c r="AB19"/>
  <c r="C11" i="5" s="1"/>
  <c r="D43" s="1"/>
  <c r="AM35" i="1" s="1"/>
  <c r="AL12"/>
  <c r="AM12" s="1"/>
  <c r="AB13"/>
  <c r="AC13" s="1"/>
  <c r="AB20"/>
  <c r="AC20" s="1"/>
  <c r="AG21"/>
  <c r="AH21" s="1"/>
  <c r="AL5"/>
  <c r="C5" i="5" s="1"/>
  <c r="C47" s="1"/>
  <c r="AK38" i="1" s="1"/>
  <c r="AG20"/>
  <c r="AH20" s="1"/>
  <c r="AG4"/>
  <c r="AH4" s="1"/>
  <c r="AL21"/>
  <c r="AM21" s="1"/>
  <c r="AG13"/>
  <c r="AH13" s="1"/>
  <c r="AL20"/>
  <c r="AM20" s="1"/>
  <c r="AG14"/>
  <c r="AH14" s="1"/>
  <c r="W4"/>
  <c r="X4" s="1"/>
  <c r="AB14"/>
  <c r="AC14" s="1"/>
  <c r="W6"/>
  <c r="D2" i="5" s="1"/>
  <c r="AG5" i="1"/>
  <c r="C4" i="5" s="1"/>
  <c r="D34" s="1"/>
  <c r="AH29" i="1" s="1"/>
  <c r="AH6"/>
  <c r="D4" i="5"/>
  <c r="E4" s="1"/>
  <c r="B4" l="1"/>
  <c r="C35" s="1"/>
  <c r="AK29" i="1" s="1"/>
  <c r="AO73" s="1"/>
  <c r="AH18"/>
  <c r="C12" i="5"/>
  <c r="C42" s="1"/>
  <c r="AF35" i="1" s="1"/>
  <c r="AO80" s="1"/>
  <c r="X20"/>
  <c r="C10" i="5"/>
  <c r="D37" s="1"/>
  <c r="AC32" i="1" s="1"/>
  <c r="AP75" s="1"/>
  <c r="X18"/>
  <c r="AM13"/>
  <c r="C9" i="5"/>
  <c r="D45" s="1"/>
  <c r="AC38" i="1" s="1"/>
  <c r="B83" i="5" s="1"/>
  <c r="D8"/>
  <c r="E8" s="1"/>
  <c r="C7"/>
  <c r="D35" s="1"/>
  <c r="AM29" i="1" s="1"/>
  <c r="AP73" s="1"/>
  <c r="AC11"/>
  <c r="B6" i="5"/>
  <c r="C33" s="1"/>
  <c r="AA29" i="1" s="1"/>
  <c r="AO71" s="1"/>
  <c r="X12"/>
  <c r="AM4"/>
  <c r="D5" i="5"/>
  <c r="W21" s="1"/>
  <c r="AM5" i="1"/>
  <c r="C3" i="5"/>
  <c r="D32" s="1"/>
  <c r="X29" i="1" s="1"/>
  <c r="AP70" s="1"/>
  <c r="D3" i="5"/>
  <c r="W24" s="1"/>
  <c r="X6" i="1"/>
  <c r="C2" i="5"/>
  <c r="C32" s="1"/>
  <c r="V29" i="1" s="1"/>
  <c r="AO70" s="1"/>
  <c r="C13" i="5"/>
  <c r="D42" s="1"/>
  <c r="AH35" i="1" s="1"/>
  <c r="B80" i="5" s="1"/>
  <c r="B3"/>
  <c r="C44" s="1"/>
  <c r="V38" i="1" s="1"/>
  <c r="AO82" s="1"/>
  <c r="C8" i="5"/>
  <c r="D47" s="1"/>
  <c r="AM38" i="1" s="1"/>
  <c r="AP85" s="1"/>
  <c r="D11" i="5"/>
  <c r="E11" s="1"/>
  <c r="X13" i="1"/>
  <c r="AC19"/>
  <c r="AM11"/>
  <c r="AC18"/>
  <c r="D13" i="5"/>
  <c r="W27" s="1"/>
  <c r="D12"/>
  <c r="E12" s="1"/>
  <c r="AH5" i="1"/>
  <c r="AH11"/>
  <c r="D7" i="5"/>
  <c r="D44" s="1"/>
  <c r="X38" i="1" s="1"/>
  <c r="B2" i="5"/>
  <c r="C38" s="1"/>
  <c r="AF32" i="1" s="1"/>
  <c r="AO76" s="1"/>
  <c r="B72" i="5"/>
  <c r="AP72" i="1"/>
  <c r="AP81"/>
  <c r="B81" i="5"/>
  <c r="A84"/>
  <c r="AO84" i="1"/>
  <c r="A75" i="5"/>
  <c r="AO75" i="1"/>
  <c r="A74" i="5"/>
  <c r="AO74" i="1"/>
  <c r="A78" i="5"/>
  <c r="AO78" i="1"/>
  <c r="A79" i="5"/>
  <c r="AO79" i="1"/>
  <c r="AO81"/>
  <c r="A81" i="5"/>
  <c r="AO85" i="1"/>
  <c r="A85" i="5"/>
  <c r="D38"/>
  <c r="AH32" i="1" s="1"/>
  <c r="W22" i="5"/>
  <c r="E9"/>
  <c r="AO83" i="1"/>
  <c r="A83" i="5"/>
  <c r="AO72" i="1"/>
  <c r="A72" i="5"/>
  <c r="W20"/>
  <c r="D33"/>
  <c r="AC29" i="1" s="1"/>
  <c r="E2" i="5"/>
  <c r="E10"/>
  <c r="D41"/>
  <c r="AC35" i="1" s="1"/>
  <c r="W25" i="5"/>
  <c r="AO77" i="1"/>
  <c r="A77" i="5"/>
  <c r="A73" l="1"/>
  <c r="E3"/>
  <c r="E13"/>
  <c r="A80"/>
  <c r="D46"/>
  <c r="AH38" i="1" s="1"/>
  <c r="AP84" s="1"/>
  <c r="B75" i="5"/>
  <c r="AP83" i="1"/>
  <c r="B73" i="5"/>
  <c r="A71"/>
  <c r="D36"/>
  <c r="X32" i="1" s="1"/>
  <c r="B74" i="5" s="1"/>
  <c r="E5"/>
  <c r="B70"/>
  <c r="D40"/>
  <c r="X35" i="1" s="1"/>
  <c r="AP78" s="1"/>
  <c r="A70" i="5"/>
  <c r="B85"/>
  <c r="A82"/>
  <c r="AP80" i="1"/>
  <c r="D39" i="5"/>
  <c r="AM32" i="1" s="1"/>
  <c r="AP77" s="1"/>
  <c r="A76" i="5"/>
  <c r="W23"/>
  <c r="E7"/>
  <c r="W26"/>
  <c r="B71"/>
  <c r="AP71" i="1"/>
  <c r="B76" i="5"/>
  <c r="AP76" i="1"/>
  <c r="B79" i="5"/>
  <c r="AP79" i="1"/>
  <c r="B82" i="5"/>
  <c r="AP82" i="1"/>
  <c r="B84" i="5" l="1"/>
  <c r="AP74" i="1"/>
  <c r="F11" i="5"/>
  <c r="V25" s="1"/>
  <c r="B78"/>
  <c r="F6"/>
  <c r="R26" s="1"/>
  <c r="F12"/>
  <c r="V23" s="1"/>
  <c r="F8"/>
  <c r="U21" s="1"/>
  <c r="F3"/>
  <c r="R24" s="1"/>
  <c r="B77"/>
  <c r="F5"/>
  <c r="U20" s="1"/>
  <c r="F2"/>
  <c r="R20" s="1"/>
  <c r="F7"/>
  <c r="T21" s="1"/>
  <c r="F10"/>
  <c r="T27" s="1"/>
  <c r="F13"/>
  <c r="V27" s="1"/>
  <c r="F9"/>
  <c r="V21" s="1"/>
  <c r="F4"/>
  <c r="R21" s="1"/>
  <c r="U23" l="1"/>
  <c r="U27"/>
  <c r="V26"/>
  <c r="V24"/>
  <c r="S25"/>
  <c r="S24"/>
  <c r="S22"/>
  <c r="S27"/>
  <c r="R23"/>
  <c r="R27"/>
  <c r="T26"/>
  <c r="S23"/>
  <c r="R25"/>
  <c r="S20"/>
  <c r="V22"/>
  <c r="U25"/>
  <c r="T25"/>
  <c r="U22"/>
  <c r="T20"/>
  <c r="S26"/>
  <c r="T22"/>
  <c r="T24"/>
  <c r="V20"/>
  <c r="S21"/>
  <c r="R22"/>
  <c r="U24"/>
  <c r="U26"/>
  <c r="T23"/>
  <c r="J20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<sst xmlns="http://schemas.openxmlformats.org/spreadsheetml/2006/main" count="5479" uniqueCount="771">
  <si>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</si>
  <si>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</si>
  <si>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</si>
  <si>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</si>
  <si>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</si>
  <si>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</si>
  <si>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</si>
  <si>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</si>
  <si>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</si>
  <si>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</si>
  <si>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</si>
  <si>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</si>
  <si>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</si>
  <si>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</si>
  <si>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</si>
  <si>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</si>
  <si>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</si>
  <si>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</si>
  <si>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</si>
  <si>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</si>
  <si>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</si>
  <si>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</si>
  <si>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</si>
  <si>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</si>
  <si>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</si>
  <si>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</si>
  <si>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</si>
  <si>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</si>
  <si>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</si>
  <si>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</si>
  <si>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</si>
  <si>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</si>
  <si>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</si>
  <si>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</si>
  <si>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</si>
  <si>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</si>
  <si>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</si>
  <si>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</si>
  <si>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</si>
  <si>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</si>
  <si>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</si>
  <si>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</si>
  <si>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</si>
  <si>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</si>
  <si>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</si>
  <si>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</si>
  <si>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</si>
  <si>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</si>
  <si>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</si>
  <si>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</si>
  <si>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</si>
  <si>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</si>
  <si>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</si>
  <si>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</si>
  <si>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</si>
  <si>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</si>
  <si>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</si>
  <si>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</si>
  <si>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</si>
  <si>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</si>
  <si>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</si>
  <si>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</si>
  <si>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</si>
  <si>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</si>
  <si>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</si>
  <si>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</si>
  <si>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</si>
  <si>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</si>
  <si>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</si>
  <si>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</si>
  <si>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</si>
  <si>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</si>
  <si>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</si>
  <si>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</si>
  <si>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</si>
  <si>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</si>
  <si>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</si>
  <si>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</si>
  <si>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</si>
  <si>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</si>
  <si>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</si>
  <si>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</si>
  <si>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</si>
  <si>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</si>
  <si>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</si>
  <si>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</si>
  <si>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</si>
  <si>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</si>
  <si>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</si>
  <si>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</si>
  <si>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</si>
  <si>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</si>
  <si>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</si>
  <si>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</si>
  <si>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</si>
  <si>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</si>
  <si>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</si>
  <si>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</si>
  <si>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</si>
  <si>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</si>
  <si>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</si>
  <si>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</si>
  <si>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</si>
  <si>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</si>
  <si>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</si>
  <si>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</si>
  <si>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</si>
  <si>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</si>
  <si>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</si>
  <si>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</si>
  <si>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</si>
  <si>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</si>
  <si>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</si>
  <si>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</si>
  <si>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</si>
  <si>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</si>
  <si>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</si>
  <si>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</si>
  <si>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</si>
  <si>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</si>
  <si>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</si>
  <si>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</si>
  <si>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</si>
  <si>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</si>
  <si>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</si>
  <si>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</si>
  <si>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</si>
  <si>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</si>
  <si>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</si>
  <si>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</si>
  <si>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</si>
  <si>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</si>
  <si>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</si>
  <si>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</si>
  <si>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</si>
  <si>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</si>
  <si>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</si>
  <si>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</si>
  <si>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</si>
  <si>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</si>
  <si>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</si>
  <si>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</si>
  <si>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</si>
  <si>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</si>
  <si>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</si>
  <si>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</si>
  <si>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</si>
  <si>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</si>
  <si>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</si>
  <si>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</si>
  <si>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</si>
  <si>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</si>
  <si>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</si>
  <si>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</si>
  <si>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</si>
  <si>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</si>
  <si>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</si>
  <si>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</si>
  <si>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</si>
  <si>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</si>
  <si>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</si>
  <si>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</si>
  <si>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</si>
  <si>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</si>
  <si>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</si>
  <si>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</si>
  <si>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</si>
  <si>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</si>
  <si>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</si>
  <si>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</si>
  <si>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</si>
  <si>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</si>
  <si>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</si>
  <si>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</si>
  <si>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</si>
  <si>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</si>
  <si>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</si>
  <si>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</si>
  <si>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</si>
  <si>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</si>
  <si>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</si>
  <si>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</si>
  <si>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</si>
  <si>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</si>
  <si>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</si>
  <si>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</si>
  <si>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</si>
  <si>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</si>
  <si>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</si>
  <si>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</si>
  <si>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</si>
  <si>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</si>
  <si>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</si>
  <si>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</si>
  <si>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</si>
  <si>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</si>
  <si>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</si>
  <si>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</si>
  <si>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</si>
  <si>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</si>
  <si>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</si>
  <si>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</si>
  <si>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</si>
  <si>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</si>
  <si>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</si>
  <si>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</si>
  <si>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</si>
  <si>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</si>
  <si>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</si>
  <si>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</si>
  <si>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</si>
  <si>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</si>
  <si>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</si>
  <si>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</si>
  <si>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</si>
  <si>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</si>
  <si>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</si>
  <si>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</si>
  <si>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</si>
  <si>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</si>
  <si>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</si>
  <si>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</si>
  <si>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</si>
  <si>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</si>
  <si>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</si>
  <si>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</si>
  <si>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</si>
  <si>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</si>
  <si>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</si>
  <si>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</si>
  <si>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</si>
  <si>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</si>
  <si>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</si>
  <si>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</si>
  <si>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</si>
  <si>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</si>
  <si>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</si>
  <si>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</si>
  <si>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</si>
  <si>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</si>
  <si>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</si>
  <si>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</si>
  <si>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</si>
  <si>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</si>
  <si>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</si>
  <si>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</si>
  <si>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</si>
  <si>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</si>
  <si>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</si>
  <si>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</si>
  <si>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</si>
  <si>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</si>
  <si>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</si>
  <si>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</si>
  <si>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</si>
  <si>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</si>
  <si>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</si>
  <si>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</si>
  <si>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</si>
  <si>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</si>
  <si>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</si>
  <si>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</si>
  <si>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</si>
  <si>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</si>
  <si>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</si>
  <si>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</si>
  <si>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</si>
  <si>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</si>
  <si>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</si>
  <si>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</si>
  <si>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</si>
  <si>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</si>
  <si>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</si>
  <si>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</si>
  <si>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</si>
  <si>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</si>
  <si>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</si>
  <si>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</si>
  <si>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</si>
  <si>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</si>
  <si>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</si>
  <si>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</si>
  <si>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</si>
  <si>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</si>
  <si>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</si>
  <si>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</si>
  <si>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</si>
  <si>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</si>
  <si>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</si>
  <si>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</si>
  <si>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</si>
  <si>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</si>
  <si>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</si>
  <si>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</si>
  <si>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</si>
  <si>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</si>
  <si>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</si>
  <si>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</si>
  <si>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</si>
  <si>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</si>
  <si>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</si>
  <si>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</si>
  <si>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</si>
  <si>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</si>
  <si>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</si>
  <si>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</si>
  <si>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</si>
  <si>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</si>
  <si>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</si>
  <si>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</si>
  <si>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</si>
  <si>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</si>
  <si>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</si>
  <si>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</si>
  <si>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</si>
  <si>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</si>
  <si>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</si>
  <si>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</si>
  <si>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</si>
  <si>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</si>
  <si>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</si>
  <si>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</si>
  <si>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</si>
  <si>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</si>
  <si>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</si>
  <si>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</si>
  <si>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</si>
  <si>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</si>
  <si>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</si>
  <si>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</si>
  <si>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</si>
  <si>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</si>
  <si>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</si>
  <si>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</si>
  <si>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</si>
  <si>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</si>
  <si>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</si>
  <si>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</si>
  <si>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</si>
  <si>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</si>
  <si>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</si>
  <si>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</si>
  <si>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</si>
  <si>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</si>
  <si>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</si>
  <si>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</si>
  <si>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</si>
  <si>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</si>
  <si>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</si>
  <si>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</si>
  <si>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</si>
  <si>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</si>
  <si>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</si>
  <si>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</si>
  <si>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</si>
  <si>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</si>
  <si>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</si>
  <si>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</si>
  <si>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</si>
  <si>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</si>
  <si>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</si>
  <si>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</si>
  <si>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</si>
  <si>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</si>
  <si>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</si>
  <si>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</si>
  <si>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</si>
  <si>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</si>
  <si>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</si>
  <si>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</si>
  <si>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</si>
  <si>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</si>
  <si>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</si>
  <si>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</si>
  <si>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</si>
  <si>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</si>
  <si>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</si>
  <si>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</si>
  <si>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</si>
  <si>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</si>
  <si>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</si>
  <si>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</si>
  <si>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</si>
  <si>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</si>
  <si>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</si>
  <si>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</si>
  <si>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</si>
  <si>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</si>
  <si>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</si>
  <si>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</si>
  <si>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</si>
  <si>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</si>
  <si>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</si>
  <si>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</si>
  <si>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</si>
  <si>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</si>
  <si>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</si>
  <si>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</si>
  <si>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</si>
  <si>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</si>
  <si>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</si>
  <si>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</si>
  <si>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</si>
  <si>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</si>
  <si>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</si>
  <si>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</si>
  <si>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</si>
  <si>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</si>
  <si>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</si>
  <si>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</si>
  <si>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</si>
  <si>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</si>
  <si>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</si>
  <si>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</si>
  <si>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</si>
  <si>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</si>
  <si>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</si>
  <si>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</si>
  <si>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</si>
  <si>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</si>
  <si>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</si>
  <si>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</si>
  <si>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</si>
  <si>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</si>
  <si>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</si>
  <si>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</si>
  <si>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</si>
  <si>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</si>
  <si>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</si>
  <si>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</si>
  <si>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</si>
  <si>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</si>
  <si>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</si>
  <si>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</si>
  <si>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</si>
  <si>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</si>
  <si>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</si>
  <si>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</si>
  <si>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</si>
  <si>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</si>
  <si>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</si>
  <si>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</si>
  <si>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</si>
  <si>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</si>
  <si>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</si>
  <si>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</si>
  <si>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</si>
  <si>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</si>
  <si>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</si>
  <si>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</si>
  <si>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</si>
  <si>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</si>
  <si>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</si>
  <si>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</si>
  <si>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</si>
  <si>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</si>
  <si>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</si>
  <si>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</si>
  <si>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</si>
  <si>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</si>
  <si>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</si>
  <si>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</si>
  <si>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</si>
  <si>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</si>
  <si>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</si>
  <si>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</si>
  <si>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</si>
  <si>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</si>
  <si>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</si>
  <si>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</si>
  <si>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</si>
  <si>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</si>
  <si>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</si>
  <si>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</si>
  <si>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</si>
  <si>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</si>
  <si>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</si>
  <si>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</si>
  <si>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</si>
  <si>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</si>
  <si>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</si>
  <si>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</si>
  <si>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</si>
  <si>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</si>
  <si>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</si>
  <si>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</si>
  <si>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</si>
  <si>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</si>
  <si>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</si>
  <si>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</si>
  <si>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</si>
  <si>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</si>
  <si>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</si>
  <si>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</si>
  <si>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</si>
  <si>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</si>
  <si>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</si>
  <si>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</si>
  <si>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</si>
  <si>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</si>
  <si>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</si>
  <si>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</si>
  <si>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</si>
  <si>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</si>
  <si>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</si>
  <si>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</si>
  <si>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</si>
  <si>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</si>
  <si>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</si>
  <si>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</si>
  <si>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</si>
  <si>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</si>
  <si>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</si>
  <si>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</si>
  <si>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</si>
  <si>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</si>
  <si>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</si>
  <si>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</si>
  <si>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</si>
  <si>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</si>
  <si>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</si>
  <si>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</si>
  <si>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</si>
  <si>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</si>
  <si>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</si>
  <si>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</si>
  <si>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</si>
  <si>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</si>
  <si>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</si>
  <si>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</si>
  <si>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</si>
  <si>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</si>
  <si>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</si>
  <si>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</si>
  <si>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</si>
  <si>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</si>
  <si>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</si>
  <si>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</si>
  <si>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</si>
  <si>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</si>
  <si>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</si>
  <si>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</si>
  <si>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</si>
  <si>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</si>
  <si>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</si>
  <si>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</si>
  <si>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</si>
  <si>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</si>
  <si>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</si>
  <si>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</si>
  <si>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</si>
  <si>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</si>
  <si>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</si>
  <si>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</si>
  <si>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</si>
  <si>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</si>
  <si>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</si>
  <si>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</si>
  <si>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</si>
  <si>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</si>
  <si>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</si>
  <si>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</si>
  <si>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</si>
  <si>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</si>
  <si>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</si>
  <si>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</si>
  <si>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</si>
  <si>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</si>
  <si>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</si>
  <si>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</si>
  <si>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</si>
  <si>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</si>
  <si>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</si>
  <si>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</si>
  <si>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</si>
  <si>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</si>
  <si>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</si>
  <si>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</si>
  <si>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</si>
  <si>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</si>
  <si>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</si>
  <si>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</si>
  <si>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</si>
  <si>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</si>
  <si>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</si>
  <si>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</si>
  <si>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</si>
  <si>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</si>
  <si>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</si>
  <si>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</si>
  <si>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</si>
  <si>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</si>
  <si>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</si>
  <si>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</si>
  <si>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</si>
  <si>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</si>
  <si>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</si>
  <si>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</si>
  <si>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</si>
  <si>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</si>
  <si>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</si>
  <si>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</si>
  <si>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</si>
  <si>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</si>
  <si>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</si>
  <si>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</si>
  <si>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</si>
  <si>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</si>
  <si>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</si>
  <si>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</si>
  <si>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</si>
  <si>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</si>
  <si>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</si>
  <si>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</si>
  <si>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</si>
  <si>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</si>
  <si>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</si>
  <si>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</si>
  <si>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</si>
  <si>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</si>
  <si>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</si>
  <si>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</si>
  <si>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</si>
  <si>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</si>
  <si>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</si>
  <si>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</si>
  <si>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</si>
  <si>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</si>
  <si>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</si>
  <si>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</si>
  <si>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</si>
  <si>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</si>
  <si>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</si>
  <si>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</si>
  <si>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</si>
  <si>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</si>
  <si>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</si>
  <si>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</si>
  <si>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</si>
  <si>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</si>
  <si>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</si>
  <si>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</si>
  <si>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</si>
  <si>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</si>
  <si>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</si>
  <si>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</si>
  <si>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</si>
  <si>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</si>
  <si>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</si>
  <si>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</si>
  <si>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</si>
  <si>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</si>
  <si>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</si>
  <si>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</si>
  <si>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</si>
  <si>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</si>
  <si>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</si>
  <si>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</si>
  <si>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</si>
  <si>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</si>
  <si>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</si>
  <si>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</si>
  <si>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</si>
  <si>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</si>
  <si>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</si>
  <si>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</si>
  <si>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</si>
  <si>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</si>
  <si>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</si>
  <si>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</si>
  <si>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</si>
  <si>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</si>
  <si>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</si>
  <si>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</si>
  <si>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</si>
  <si>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</si>
  <si>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</si>
  <si>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</si>
  <si>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</si>
  <si>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</si>
  <si>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</si>
  <si>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</si>
  <si>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</si>
  <si>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</si>
  <si>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</si>
  <si>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</si>
  <si>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</si>
  <si>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</si>
  <si>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</si>
  <si>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</si>
  <si>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</si>
  <si>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</si>
  <si>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</si>
  <si>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</si>
  <si>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</si>
  <si>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</si>
  <si>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</si>
  <si>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</si>
  <si>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</si>
  <si>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</si>
  <si>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</si>
  <si>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</si>
  <si>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</si>
  <si>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</si>
  <si>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</si>
  <si>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</si>
  <si>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</si>
  <si>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</si>
  <si>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</si>
  <si>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</si>
  <si>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</si>
  <si>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</si>
  <si>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</si>
  <si>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</si>
  <si>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</si>
  <si>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</si>
  <si>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</si>
  <si>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</si>
  <si>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</si>
  <si>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</si>
  <si>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</si>
  <si>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</si>
  <si>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</si>
  <si>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</si>
  <si>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</si>
  <si>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</si>
  <si>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</si>
  <si>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</si>
  <si>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</si>
  <si>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</si>
  <si>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</si>
  <si>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</si>
  <si>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</si>
  <si>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</si>
  <si>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</si>
  <si>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</si>
  <si>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</si>
  <si>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</si>
  <si>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</si>
  <si>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</si>
  <si>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</si>
  <si>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</si>
  <si>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</si>
  <si>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</si>
  <si>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</si>
  <si>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</si>
  <si>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</si>
  <si>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</si>
  <si>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</si>
  <si>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</si>
  <si>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</si>
  <si>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</si>
  <si>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</si>
  <si>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</si>
  <si>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</si>
  <si>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</si>
  <si>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</si>
  <si>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</si>
  <si>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</si>
  <si>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</si>
  <si>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</si>
  <si>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</si>
  <si>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</si>
  <si>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</si>
  <si>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</si>
  <si>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</si>
  <si>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</si>
  <si>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</si>
  <si>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</si>
  <si>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arethareth@yahoo.gr</t>
  </si>
  <si>
    <t>MRSAK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</si>
</sst>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ethareth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A13" workbookViewId="0">
      <selection activeCell="C30" sqref="C30:G30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>
      <c r="A3" s="35" t="s">
        <v>11</v>
      </c>
      <c r="B3" s="4" t="s">
        <v>12</v>
      </c>
      <c r="C3" s="5">
        <v>1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33"/>
      <c r="B4" s="4" t="s">
        <v>19</v>
      </c>
      <c r="C4" s="5">
        <v>1</v>
      </c>
      <c r="D4" s="5" t="s">
        <v>13</v>
      </c>
      <c r="E4" s="5">
        <v>0</v>
      </c>
      <c r="F4" s="4" t="str">
        <f t="shared" si="0"/>
        <v>1</v>
      </c>
      <c r="G4" s="2"/>
      <c r="H4" s="33"/>
      <c r="I4" s="4" t="s">
        <v>20</v>
      </c>
      <c r="J4" s="5">
        <v>2</v>
      </c>
      <c r="K4" s="5" t="s">
        <v>13</v>
      </c>
      <c r="L4" s="5">
        <v>0</v>
      </c>
      <c r="M4" s="4" t="str">
        <f t="shared" si="1"/>
        <v>1</v>
      </c>
      <c r="N4" s="2"/>
      <c r="O4" s="33"/>
      <c r="P4" s="4" t="s">
        <v>21</v>
      </c>
      <c r="Q4" s="5">
        <v>1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Κατάρ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>
      <c r="A5" s="41" t="s">
        <v>22</v>
      </c>
      <c r="B5" s="4" t="s">
        <v>23</v>
      </c>
      <c r="C5" s="5">
        <v>0</v>
      </c>
      <c r="D5" s="5" t="s">
        <v>13</v>
      </c>
      <c r="E5" s="5">
        <v>1</v>
      </c>
      <c r="F5" s="4" t="str">
        <f t="shared" si="0"/>
        <v>2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2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3</v>
      </c>
    </row>
    <row r="6" spans="1:39" ht="21.75" customHeight="1">
      <c r="A6" s="33"/>
      <c r="B6" s="4" t="s">
        <v>26</v>
      </c>
      <c r="C6" s="5">
        <v>2</v>
      </c>
      <c r="D6" s="5" t="s">
        <v>13</v>
      </c>
      <c r="E6" s="5">
        <v>1</v>
      </c>
      <c r="F6" s="4" t="str">
        <f t="shared" si="0"/>
        <v>1</v>
      </c>
      <c r="G6" s="2"/>
      <c r="H6" s="33"/>
      <c r="I6" s="4" t="s">
        <v>27</v>
      </c>
      <c r="J6" s="5">
        <v>1</v>
      </c>
      <c r="K6" s="5" t="s">
        <v>13</v>
      </c>
      <c r="L6" s="5">
        <v>2</v>
      </c>
      <c r="M6" s="4" t="str">
        <f t="shared" si="1"/>
        <v>2</v>
      </c>
      <c r="N6" s="2"/>
      <c r="O6" s="33"/>
      <c r="P6" s="4" t="s">
        <v>28</v>
      </c>
      <c r="Q6" s="5">
        <v>1</v>
      </c>
      <c r="R6" s="5" t="s">
        <v>13</v>
      </c>
      <c r="S6" s="5">
        <v>2</v>
      </c>
      <c r="T6" s="4" t="str">
        <f t="shared" si="2"/>
        <v>2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Αϊτή</v>
      </c>
      <c r="AH6" s="7">
        <f>INDEX(StandingsCalc!$C$10:$C$13,MATCH(AG6,StandingsCalc!$B$10:$B$13,0))</f>
        <v>1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3</v>
      </c>
    </row>
    <row r="7" spans="1:39" ht="21.75" customHeight="1">
      <c r="A7" s="36" t="s">
        <v>29</v>
      </c>
      <c r="B7" s="4" t="s">
        <v>30</v>
      </c>
      <c r="C7" s="5">
        <v>2</v>
      </c>
      <c r="D7" s="5" t="s">
        <v>13</v>
      </c>
      <c r="E7" s="5">
        <v>0</v>
      </c>
      <c r="F7" s="4" t="str">
        <f t="shared" si="0"/>
        <v>1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Καναδάς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Σκωτία</v>
      </c>
      <c r="AH7" s="7">
        <f>INDEX(StandingsCalc!$C$10:$C$13,MATCH(AG7,StandingsCalc!$B$10:$B$13,0))</f>
        <v>1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3</v>
      </c>
    </row>
    <row r="8" spans="1:39" ht="21.75" customHeight="1">
      <c r="A8" s="33"/>
      <c r="B8" s="4" t="s">
        <v>33</v>
      </c>
      <c r="C8" s="5">
        <v>0</v>
      </c>
      <c r="D8" s="5" t="s">
        <v>13</v>
      </c>
      <c r="E8" s="5">
        <v>0</v>
      </c>
      <c r="F8" s="4" t="str">
        <f t="shared" si="0"/>
        <v>X</v>
      </c>
      <c r="G8" s="2"/>
      <c r="H8" s="33"/>
      <c r="I8" s="4" t="s">
        <v>34</v>
      </c>
      <c r="J8" s="5">
        <v>2</v>
      </c>
      <c r="K8" s="5" t="s">
        <v>13</v>
      </c>
      <c r="L8" s="5">
        <v>1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5" t="s">
        <v>36</v>
      </c>
      <c r="B9" s="4" t="s">
        <v>37</v>
      </c>
      <c r="C9" s="5">
        <v>0</v>
      </c>
      <c r="D9" s="5" t="s">
        <v>13</v>
      </c>
      <c r="E9" s="5">
        <v>1</v>
      </c>
      <c r="F9" s="4" t="str">
        <f t="shared" si="0"/>
        <v>2</v>
      </c>
      <c r="G9" s="2"/>
      <c r="H9" s="35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>
      <c r="A10" s="33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33"/>
      <c r="I10" s="4" t="s">
        <v>45</v>
      </c>
      <c r="J10" s="5">
        <v>2</v>
      </c>
      <c r="K10" s="5" t="s">
        <v>13</v>
      </c>
      <c r="L10" s="5">
        <v>0</v>
      </c>
      <c r="M10" s="4" t="str">
        <f t="shared" si="1"/>
        <v>1</v>
      </c>
      <c r="N10" s="2"/>
      <c r="O10" s="33"/>
      <c r="P10" s="4" t="s">
        <v>46</v>
      </c>
      <c r="Q10" s="5">
        <v>1</v>
      </c>
      <c r="R10" s="5" t="s">
        <v>13</v>
      </c>
      <c r="S10" s="5">
        <v>2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43" t="s">
        <v>47</v>
      </c>
      <c r="B11" s="4" t="s">
        <v>48</v>
      </c>
      <c r="C11" s="5">
        <v>3</v>
      </c>
      <c r="D11" s="5" t="s">
        <v>13</v>
      </c>
      <c r="E11" s="5">
        <v>1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1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Ιράν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>
      <c r="A12" s="33"/>
      <c r="B12" s="4" t="s">
        <v>51</v>
      </c>
      <c r="C12" s="5">
        <v>2</v>
      </c>
      <c r="D12" s="5" t="s">
        <v>13</v>
      </c>
      <c r="E12" s="5">
        <v>2</v>
      </c>
      <c r="F12" s="4" t="str">
        <f t="shared" si="0"/>
        <v>X</v>
      </c>
      <c r="G12" s="2"/>
      <c r="H12" s="33"/>
      <c r="I12" s="4" t="s">
        <v>52</v>
      </c>
      <c r="J12" s="5">
        <v>3</v>
      </c>
      <c r="K12" s="5" t="s">
        <v>13</v>
      </c>
      <c r="L12" s="5">
        <v>2</v>
      </c>
      <c r="M12" s="4" t="str">
        <f t="shared" si="1"/>
        <v>1</v>
      </c>
      <c r="N12" s="2"/>
      <c r="O12" s="33"/>
      <c r="P12" s="4" t="s">
        <v>53</v>
      </c>
      <c r="Q12" s="5">
        <v>1</v>
      </c>
      <c r="R12" s="5" t="s">
        <v>13</v>
      </c>
      <c r="S12" s="5">
        <v>2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Βέλγιο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Σαουδική Αραβία</v>
      </c>
      <c r="AM12" s="7">
        <f>INDEX(StandingsCalc!$C$30:$C$33,MATCH(AL12,StandingsCalc!$B$30:$B$33,0))</f>
        <v>6</v>
      </c>
    </row>
    <row r="13" spans="1:39" ht="21.75" customHeight="1">
      <c r="A13" s="42" t="s">
        <v>54</v>
      </c>
      <c r="B13" s="4" t="s">
        <v>55</v>
      </c>
      <c r="C13" s="5">
        <v>1</v>
      </c>
      <c r="D13" s="5" t="s">
        <v>13</v>
      </c>
      <c r="E13" s="5">
        <v>0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1</v>
      </c>
    </row>
    <row r="14" spans="1:39" ht="21.75" customHeight="1">
      <c r="A14" s="33"/>
      <c r="B14" s="4" t="s">
        <v>58</v>
      </c>
      <c r="C14" s="5">
        <v>2</v>
      </c>
      <c r="D14" s="5" t="s">
        <v>13</v>
      </c>
      <c r="E14" s="5">
        <v>1</v>
      </c>
      <c r="F14" s="4" t="str">
        <f t="shared" si="0"/>
        <v>1</v>
      </c>
      <c r="G14" s="2"/>
      <c r="H14" s="33"/>
      <c r="I14" s="4" t="s">
        <v>59</v>
      </c>
      <c r="J14" s="5">
        <v>2</v>
      </c>
      <c r="K14" s="5" t="s">
        <v>13</v>
      </c>
      <c r="L14" s="5">
        <v>1</v>
      </c>
      <c r="M14" s="4" t="str">
        <f t="shared" si="1"/>
        <v>1</v>
      </c>
      <c r="N14" s="2"/>
      <c r="O14" s="33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Ιαπωνία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Ουρουγουάη</v>
      </c>
      <c r="AM14" s="7">
        <f>INDEX(StandingsCalc!$C$30:$C$33,MATCH(AL14,StandingsCalc!$B$30:$B$33,0))</f>
        <v>1</v>
      </c>
    </row>
    <row r="15" spans="1:39" ht="21.75" customHeight="1">
      <c r="A15" s="47" t="s">
        <v>61</v>
      </c>
      <c r="B15" s="4" t="s">
        <v>62</v>
      </c>
      <c r="C15" s="5">
        <v>3</v>
      </c>
      <c r="D15" s="5" t="s">
        <v>13</v>
      </c>
      <c r="E15" s="5">
        <v>0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3</v>
      </c>
      <c r="M15" s="4" t="str">
        <f t="shared" si="1"/>
        <v>2</v>
      </c>
      <c r="N15" s="2"/>
      <c r="O15" s="47" t="s">
        <v>61</v>
      </c>
      <c r="P15" s="4" t="s">
        <v>64</v>
      </c>
      <c r="Q15" s="5">
        <v>1</v>
      </c>
      <c r="R15" s="5" t="s">
        <v>13</v>
      </c>
      <c r="S15" s="5">
        <v>2</v>
      </c>
      <c r="T15" s="4" t="str">
        <f t="shared" si="2"/>
        <v>2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33"/>
      <c r="B16" s="4" t="s">
        <v>65</v>
      </c>
      <c r="C16" s="5">
        <v>3</v>
      </c>
      <c r="D16" s="5" t="s">
        <v>13</v>
      </c>
      <c r="E16" s="5">
        <v>2</v>
      </c>
      <c r="F16" s="4" t="str">
        <f t="shared" si="0"/>
        <v>1</v>
      </c>
      <c r="G16" s="2"/>
      <c r="H16" s="33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3"/>
      <c r="P16" s="4" t="s">
        <v>67</v>
      </c>
      <c r="Q16" s="5">
        <v>1</v>
      </c>
      <c r="R16" s="5" t="s">
        <v>13</v>
      </c>
      <c r="S16" s="5">
        <v>1</v>
      </c>
      <c r="T16" s="4" t="str">
        <f t="shared" si="2"/>
        <v>X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>
      <c r="A17" s="54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54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54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33"/>
      <c r="B18" s="4" t="s">
        <v>76</v>
      </c>
      <c r="C18" s="5">
        <v>4</v>
      </c>
      <c r="D18" s="5" t="s">
        <v>13</v>
      </c>
      <c r="E18" s="5">
        <v>2</v>
      </c>
      <c r="F18" s="4" t="str">
        <f t="shared" si="0"/>
        <v>1</v>
      </c>
      <c r="G18" s="2"/>
      <c r="H18" s="33"/>
      <c r="I18" s="4" t="s">
        <v>77</v>
      </c>
      <c r="J18" s="5">
        <v>1</v>
      </c>
      <c r="K18" s="5" t="s">
        <v>13</v>
      </c>
      <c r="L18" s="5">
        <v>1</v>
      </c>
      <c r="M18" s="4" t="str">
        <f t="shared" si="1"/>
        <v>X</v>
      </c>
      <c r="N18" s="2"/>
      <c r="O18" s="33"/>
      <c r="P18" s="4" t="s">
        <v>78</v>
      </c>
      <c r="Q18" s="5">
        <v>1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>
      <c r="A19" s="56" t="s">
        <v>79</v>
      </c>
      <c r="B19" s="4" t="s">
        <v>80</v>
      </c>
      <c r="C19" s="5">
        <v>3</v>
      </c>
      <c r="D19" s="5" t="s">
        <v>13</v>
      </c>
      <c r="E19" s="5">
        <v>0</v>
      </c>
      <c r="F19" s="4" t="str">
        <f t="shared" si="0"/>
        <v>1</v>
      </c>
      <c r="G19" s="2"/>
      <c r="H19" s="56" t="s">
        <v>79</v>
      </c>
      <c r="I19" s="4" t="s">
        <v>81</v>
      </c>
      <c r="J19" s="5">
        <v>2</v>
      </c>
      <c r="K19" s="5" t="s">
        <v>13</v>
      </c>
      <c r="L19" s="5">
        <v>1</v>
      </c>
      <c r="M19" s="4" t="str">
        <f t="shared" si="1"/>
        <v>1</v>
      </c>
      <c r="N19" s="2"/>
      <c r="O19" s="56" t="s">
        <v>79</v>
      </c>
      <c r="P19" s="4" t="s">
        <v>82</v>
      </c>
      <c r="Q19" s="5">
        <v>1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Παναμάς</v>
      </c>
      <c r="AM19" s="7">
        <v>0</v>
      </c>
    </row>
    <row r="20" spans="1:40" ht="21.75" customHeight="1">
      <c r="A20" s="33"/>
      <c r="B20" s="4" t="s">
        <v>83</v>
      </c>
      <c r="C20" s="5">
        <v>2</v>
      </c>
      <c r="D20" s="5" t="s">
        <v>13</v>
      </c>
      <c r="E20" s="5">
        <v>3</v>
      </c>
      <c r="F20" s="4" t="str">
        <f t="shared" si="0"/>
        <v>2</v>
      </c>
      <c r="G20" s="2"/>
      <c r="H20" s="33"/>
      <c r="I20" s="4" t="s">
        <v>84</v>
      </c>
      <c r="J20" s="5">
        <v>2</v>
      </c>
      <c r="K20" s="5" t="s">
        <v>13</v>
      </c>
      <c r="L20" s="5">
        <v>1</v>
      </c>
      <c r="M20" s="4" t="str">
        <f t="shared" si="1"/>
        <v>1</v>
      </c>
      <c r="N20" s="2"/>
      <c r="O20" s="33"/>
      <c r="P20" s="4" t="s">
        <v>85</v>
      </c>
      <c r="Q20" s="5">
        <v>2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>
      <c r="A21" s="32" t="s">
        <v>86</v>
      </c>
      <c r="B21" s="4" t="s">
        <v>87</v>
      </c>
      <c r="C21" s="5">
        <v>2</v>
      </c>
      <c r="D21" s="5" t="s">
        <v>13</v>
      </c>
      <c r="E21" s="5">
        <v>1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2</v>
      </c>
      <c r="R21" s="5" t="s">
        <v>13</v>
      </c>
      <c r="S21" s="5">
        <v>1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1</v>
      </c>
    </row>
    <row r="22" spans="1:40" ht="21.75" customHeight="1">
      <c r="A22" s="33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33"/>
      <c r="P22" s="4" t="s">
        <v>92</v>
      </c>
      <c r="Q22" s="5">
        <v>1</v>
      </c>
      <c r="R22" s="5" t="s">
        <v>13</v>
      </c>
      <c r="S22" s="5">
        <v>3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55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55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5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7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>
      <c r="A24" s="33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33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3"/>
      <c r="P24" s="4" t="s">
        <v>100</v>
      </c>
      <c r="Q24" s="5">
        <v>2</v>
      </c>
      <c r="R24" s="5" t="s">
        <v>13</v>
      </c>
      <c r="S24" s="5">
        <v>1</v>
      </c>
      <c r="T24" s="4" t="str">
        <f t="shared" si="2"/>
        <v>1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>
      <c r="A25" s="34" t="s">
        <v>102</v>
      </c>
      <c r="B25" s="4" t="s">
        <v>103</v>
      </c>
      <c r="C25" s="5">
        <v>2</v>
      </c>
      <c r="D25" s="5" t="s">
        <v>13</v>
      </c>
      <c r="E25" s="5">
        <v>0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5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>
      <c r="A26" s="33"/>
      <c r="B26" s="4" t="s">
        <v>107</v>
      </c>
      <c r="C26" s="5">
        <v>2</v>
      </c>
      <c r="D26" s="5" t="s">
        <v>13</v>
      </c>
      <c r="E26" s="5">
        <v>2</v>
      </c>
      <c r="F26" s="4" t="str">
        <f t="shared" si="0"/>
        <v>X</v>
      </c>
      <c r="G26" s="2"/>
      <c r="H26" s="33"/>
      <c r="I26" s="4" t="s">
        <v>108</v>
      </c>
      <c r="J26" s="5">
        <v>2</v>
      </c>
      <c r="K26" s="5" t="s">
        <v>13</v>
      </c>
      <c r="L26" s="5">
        <v>1</v>
      </c>
      <c r="M26" s="4" t="str">
        <f t="shared" si="1"/>
        <v>1</v>
      </c>
      <c r="N26" s="2"/>
      <c r="O26" s="33"/>
      <c r="P26" s="4" t="s">
        <v>109</v>
      </c>
      <c r="Q26" s="5">
        <v>1</v>
      </c>
      <c r="R26" s="5" t="s">
        <v>13</v>
      </c>
      <c r="S26" s="5">
        <v>2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>
      <c r="V27" s="58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>
      <c r="V29" s="15" t="str">
        <f>KnockoutCalc!$C$32</f>
        <v>Νότια Κορέα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170</v>
      </c>
    </row>
    <row r="30" spans="1:40" ht="24" customHeight="1">
      <c r="B30" s="20" t="s">
        <v>114</v>
      </c>
      <c r="C30" s="48" t="s">
        <v>770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2" t="s">
        <v>769</v>
      </c>
      <c r="D31" s="53"/>
      <c r="E31" s="53"/>
      <c r="F31" s="53"/>
      <c r="G31" s="53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Πράσινο Ακρωτήριο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185</v>
      </c>
      <c r="Z35" s="15"/>
      <c r="AA35" s="15" t="str">
        <f>KnockoutCalc!$C$41</f>
        <v>Ιράν</v>
      </c>
      <c r="AB35" s="15" t="s">
        <v>13</v>
      </c>
      <c r="AC35" s="15" t="str">
        <f>KnockoutCalc!$D$41</f>
        <v>Σενεγάλη</v>
      </c>
      <c r="AD35" s="16" t="s">
        <v>202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Παναμάς</v>
      </c>
      <c r="AI35" s="16" t="s">
        <v>223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>
      <c r="V38" s="15" t="str">
        <f>KnockoutCalc!$C$44</f>
        <v>Κατάρ</v>
      </c>
      <c r="W38" s="15" t="s">
        <v>13</v>
      </c>
      <c r="X38" s="15" t="str">
        <f>KnockoutCalc!$D$44</f>
        <v>Τυνησία</v>
      </c>
      <c r="Y38" s="16" t="s">
        <v>160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Σαουδική Αραβία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216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Βέλγιο</v>
      </c>
      <c r="AN38" s="17" t="s">
        <v>200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186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>
      <c r="V45" s="15" t="str">
        <f>KnockoutCalc!$C$52</f>
        <v>Παναμάς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Ιράν</v>
      </c>
      <c r="AD45" s="16" t="s">
        <v>185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Βέλγιο</v>
      </c>
      <c r="AI45" s="16" t="s">
        <v>212</v>
      </c>
      <c r="AJ45" s="15"/>
      <c r="AK45" s="15" t="str">
        <f>KnockoutCalc!$C$55</f>
        <v>Κατάρ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220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Αγγλία</v>
      </c>
      <c r="Y53" s="16" t="s">
        <v>170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170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Πράσινο Ακρωτήριο</v>
      </c>
    </row>
    <row r="77" spans="22:42">
      <c r="AO77" t="str">
        <f>IF($AK$32="","",$AK$32)</f>
        <v>Αγγλία</v>
      </c>
      <c r="AP77" t="str">
        <f>IF($AM$32="","",$AM$32)</f>
        <v>ΛΔ Κονγκό</v>
      </c>
    </row>
    <row r="78" spans="22:42">
      <c r="AO78" t="str">
        <f>IF($V$35="","",$V$35)</f>
        <v>Τουρκία</v>
      </c>
      <c r="AP78" t="str">
        <f>IF($X$35="","",$X$35)</f>
        <v>Βοσνία και Ερζεγοβίνη</v>
      </c>
    </row>
    <row r="79" spans="22:42">
      <c r="AO79" t="str">
        <f>IF($AA$35="","",$AA$35)</f>
        <v>Ιράν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Παναμάς</v>
      </c>
    </row>
    <row r="81" spans="41:42">
      <c r="AO81" t="str">
        <f>IF($AK$35="","",$AK$35)</f>
        <v>Ισπανία</v>
      </c>
      <c r="AP81" t="str">
        <f>IF($AM$35="","",$AM$35)</f>
        <v>Αλγερία</v>
      </c>
    </row>
    <row r="82" spans="41:42">
      <c r="AO82" t="str">
        <f>IF($V$38="","",$V$38)</f>
        <v>Κατάρ</v>
      </c>
      <c r="AP82" t="str">
        <f>IF($X$38="","",$X$38)</f>
        <v>Τυνησία</v>
      </c>
    </row>
    <row r="83" spans="41:42">
      <c r="AO83" t="str">
        <f>IF($AA$38="","",$AA$38)</f>
        <v>Αργεντινή</v>
      </c>
      <c r="AP83" t="str">
        <f>IF($AC$38="","",$AC$38)</f>
        <v>Σαουδική Αραβία</v>
      </c>
    </row>
    <row r="84" spans="41:42">
      <c r="AO84" t="str">
        <f>IF($AF$38="","",$AF$38)</f>
        <v>Πορτογαλία</v>
      </c>
      <c r="AP84" t="str">
        <f>IF($AH$38="","",$AH$38)</f>
        <v>Κροατία</v>
      </c>
    </row>
    <row r="85" spans="41:42">
      <c r="AO85" t="str">
        <f>IF($AK$38="","",$AK$38)</f>
        <v>ΗΠΑ</v>
      </c>
      <c r="AP85" t="str">
        <f>IF($AM$38="","",$AM$38)</f>
        <v>Βέλγιο</v>
      </c>
    </row>
    <row r="86" spans="41:42">
      <c r="AO86" t="str">
        <f>IF($V$42="","",$V$42)</f>
        <v>Ελβετία</v>
      </c>
      <c r="AP86" t="str">
        <f>IF($X$42="","",$X$42)</f>
        <v>Ολλανδία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Παναμάς</v>
      </c>
      <c r="AP90" t="str">
        <f>IF($X$45="","",$X$45)</f>
        <v>Ισπανία</v>
      </c>
    </row>
    <row r="91" spans="41:42">
      <c r="AO91" t="str">
        <f>IF($AA$45="","",$AA$45)</f>
        <v>Τουρκία</v>
      </c>
      <c r="AP91" t="str">
        <f>IF($AC$45="","",$AC$45)</f>
        <v>Ιράν</v>
      </c>
    </row>
    <row r="92" spans="41:42">
      <c r="AO92" t="str">
        <f>IF($AF$45="","",$AF$45)</f>
        <v>Αργεντινή</v>
      </c>
      <c r="AP92" t="str">
        <f>IF($AH$45="","",$AH$45)</f>
        <v>Βέλγιο</v>
      </c>
    </row>
    <row r="93" spans="41:42">
      <c r="AO93" t="str">
        <f>IF($AK$45="","",$AK$45)</f>
        <v>Κατάρ</v>
      </c>
      <c r="AP93" t="str">
        <f>IF($AM$45="","",$AM$45)</f>
        <v>Πορτογαλία</v>
      </c>
    </row>
    <row r="94" spans="41:42">
      <c r="AO94" t="str">
        <f>IF($V$49="","",$V$49)</f>
        <v>Ολλανδία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Γερμανία</v>
      </c>
    </row>
    <row r="96" spans="41:42">
      <c r="AO96" t="str">
        <f>IF($AF$49="","",$AF$49)</f>
        <v>Τουρκία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Αγγλία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9104054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-3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97023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0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6100032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3099031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1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-2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1098034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4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0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4100053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9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3</v>
      </c>
      <c r="E8">
        <f>SUM(IF('Fixtures by Matchday'!C6&lt;&gt;"",'Fixtures by Matchday'!C6,0),IF('Fixtures by Matchday'!L6&lt;&gt;"",'Fixtures by Matchday'!L6,0),IF('Fixtures by Matchday'!S6&lt;&gt;"",'Fixtures by Matchday'!S6,0))</f>
        <v>6</v>
      </c>
      <c r="F8">
        <f>C8*1000000+(D8+100)*1000+E8*10+(4-2)</f>
        <v>9103062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-1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3099031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9105074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6100043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1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-2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1098022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1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1097021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3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0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3100034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3099033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-2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3098032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9103061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5</v>
      </c>
      <c r="E18">
        <f>SUM(IF('Fixtures by Matchday'!C11&lt;&gt;"",'Fixtures by Matchday'!C11,0),IF('Fixtures by Matchday'!J11&lt;&gt;"",'Fixtures by Matchday'!J11,0),IF('Fixtures by Matchday'!S11&lt;&gt;"",'Fixtures by Matchday'!S11,0))</f>
        <v>8</v>
      </c>
      <c r="F18">
        <f>C18*1000000+(D18+100)*1000+E18*10+(4-0)</f>
        <v>9105084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-4</v>
      </c>
      <c r="E19">
        <f>SUM(IF('Fixtures by Matchday'!E11&lt;&gt;"",'Fixtures by Matchday'!E11,0),IF('Fixtures by Matchday'!L12&lt;&gt;"",'Fixtures by Matchday'!L12,0),IF('Fixtures by Matchday'!Q12&lt;&gt;"",'Fixtures by Matchday'!Q12,0))</f>
        <v>4</v>
      </c>
      <c r="F19">
        <f>C19*1000000+(D19+100)*1000+E19*10+(4-1)</f>
        <v>96043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4100052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6</v>
      </c>
      <c r="F21">
        <f>C21*1000000+(D21+100)*1000+E21*10+(4-3)</f>
        <v>4099061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9103054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0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-3</v>
      </c>
      <c r="E23">
        <f>SUM(IF('Fixtures by Matchday'!E13&lt;&gt;"",'Fixtures by Matchday'!E13,0),IF('Fixtures by Matchday'!Q13&lt;&gt;"",'Fixtures by Matchday'!Q13,0),IF('Fixtures by Matchday'!L14&lt;&gt;"",'Fixtures by Matchday'!L14,0))</f>
        <v>2</v>
      </c>
      <c r="F23">
        <f>C23*1000000+(D23+100)*1000+E23*10+(4-1)</f>
        <v>97023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6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6101052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</v>
      </c>
      <c r="E25">
        <f>SUM(IF('Fixtures by Matchday'!E14&lt;&gt;"",'Fixtures by Matchday'!E14,0),IF('Fixtures by Matchday'!J14&lt;&gt;"",'Fixtures by Matchday'!J14,0),IF('Fixtures by Matchday'!Q14&lt;&gt;"",'Fixtures by Matchday'!Q14,0))</f>
        <v>4</v>
      </c>
      <c r="F25">
        <f>C25*1000000+(D25+100)*1000+E25*10+(4-3)</f>
        <v>3099041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4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4102064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3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-3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3097033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9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3</v>
      </c>
      <c r="E28">
        <f>SUM(IF('Fixtures by Matchday'!L15&lt;&gt;"",'Fixtures by Matchday'!L15,0),IF('Fixtures by Matchday'!S15&lt;&gt;"",'Fixtures by Matchday'!S15,0),IF('Fixtures by Matchday'!C16&lt;&gt;"",'Fixtures by Matchday'!C16,0))</f>
        <v>8</v>
      </c>
      <c r="F28">
        <f>C28*1000000+(D28+100)*1000+E28*10+(4-2)</f>
        <v>9103082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4</v>
      </c>
      <c r="F29">
        <f>C29*1000000+(D29+100)*1000+E29*10+(4-3)</f>
        <v>1098041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9106094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-3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1097033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6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1</v>
      </c>
      <c r="E32">
        <f>SUM(IF('Fixtures by Matchday'!L17&lt;&gt;"",'Fixtures by Matchday'!L17,0),IF('Fixtures by Matchday'!S17&lt;&gt;"",'Fixtures by Matchday'!S17,0),IF('Fixtures by Matchday'!C18&lt;&gt;"",'Fixtures by Matchday'!C18,0))</f>
        <v>7</v>
      </c>
      <c r="F32">
        <f>C32*1000000+(D32+100)*1000+E32*10+(4-2)</f>
        <v>6101072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1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-4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1096041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9106084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-3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3097033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6</v>
      </c>
      <c r="F36">
        <f>C36*1000000+(D36+100)*1000+E36*10+(4-2)</f>
        <v>6100062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-3</v>
      </c>
      <c r="E37">
        <f>SUM(IF('Fixtures by Matchday'!L19&lt;&gt;"",'Fixtures by Matchday'!L19,0),IF('Fixtures by Matchday'!C20&lt;&gt;"",'Fixtures by Matchday'!C20,0),IF('Fixtures by Matchday'!S20&lt;&gt;"",'Fixtures by Matchday'!S20,0))</f>
        <v>4</v>
      </c>
      <c r="F37">
        <f>C37*1000000+(D37+100)*1000+E37*10+(4-3)</f>
        <v>97041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9105074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6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1</v>
      </c>
      <c r="E39">
        <f>SUM(IF('Fixtures by Matchday'!E21&lt;&gt;"",'Fixtures by Matchday'!E21,0),IF('Fixtures by Matchday'!Q21&lt;&gt;"",'Fixtures by Matchday'!Q21,0),IF('Fixtures by Matchday'!L22&lt;&gt;"",'Fixtures by Matchday'!L22,0))</f>
        <v>5</v>
      </c>
      <c r="F39">
        <f>C39*1000000+(D39+100)*1000+E39*10+(4-1)</f>
        <v>6101053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3099032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95021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9106074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-2</v>
      </c>
      <c r="E43">
        <f>SUM(IF('Fixtures by Matchday'!E23&lt;&gt;"",'Fixtures by Matchday'!E23,0),IF('Fixtures by Matchday'!L24&lt;&gt;"",'Fixtures by Matchday'!L24,0),IF('Fixtures by Matchday'!Q24&lt;&gt;"",'Fixtures by Matchday'!Q24,0))</f>
        <v>3</v>
      </c>
      <c r="F43">
        <f>C43*1000000+(D43+100)*1000+E43*10+(4-1)</f>
        <v>3098033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96022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0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6100051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4</v>
      </c>
      <c r="E46">
        <f>SUM(IF('Fixtures by Matchday'!C25&lt;&gt;"",'Fixtures by Matchday'!C25,0),IF('Fixtures by Matchday'!J25&lt;&gt;"",'Fixtures by Matchday'!J25,0),IF('Fixtures by Matchday'!S26&lt;&gt;"",'Fixtures by Matchday'!S26,0))</f>
        <v>6</v>
      </c>
      <c r="F46">
        <f>C46*1000000+(D46+100)*1000+E46*10+(4-0)</f>
        <v>9104064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-1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3099033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1097032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4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0</v>
      </c>
      <c r="E49">
        <f>SUM(IF('Fixtures by Matchday'!E26&lt;&gt;"",'Fixtures by Matchday'!E26,0),IF('Fixtures by Matchday'!J26&lt;&gt;"",'Fixtures by Matchday'!J26,0),IF('Fixtures by Matchday'!Q26&lt;&gt;"",'Fixtures by Matchday'!Q26,0))</f>
        <v>5</v>
      </c>
      <c r="F49">
        <f>C49*1000000+(D49+100)*1000+E49*10+(4-3)</f>
        <v>4100051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3099031.0120000001</v>
      </c>
      <c r="F2">
        <f t="shared" ref="F2:F13" si="0">1+COUNTIF($E$2:$E$13,"&gt;"&amp;E2)</f>
        <v>6</v>
      </c>
    </row>
    <row r="3" spans="1:23" ht="15" customHeight="1">
      <c r="A3" t="s">
        <v>22</v>
      </c>
      <c r="B3" t="str">
        <f>'Fixtures by Matchday'!$AB$4</f>
        <v>Κατάρ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3099031.0109999999</v>
      </c>
      <c r="F3">
        <f t="shared" si="0"/>
        <v>7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Αϊτή</v>
      </c>
      <c r="E4">
        <f>IFERROR(INDEX(StandingsCalc!$F$2:$F$49,MATCH(D4,StandingsCalc!$B$2:$B$49,0))+(13-3)/1000,-999999)</f>
        <v>1098022.01</v>
      </c>
      <c r="F4">
        <f t="shared" si="0"/>
        <v>11</v>
      </c>
    </row>
    <row r="5" spans="1:23" ht="15" customHeight="1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3099033.0090000001</v>
      </c>
      <c r="F5">
        <f t="shared" si="0"/>
        <v>3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4099061.0079999999</v>
      </c>
      <c r="F6">
        <f t="shared" si="0"/>
        <v>1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Τυνησία</v>
      </c>
      <c r="E7">
        <f>IFERROR(INDEX(StandingsCalc!$F$2:$F$49,MATCH(D7,StandingsCalc!$B$2:$B$49,0))+(13-6)/1000,-999999)</f>
        <v>3099041.0070000002</v>
      </c>
      <c r="F7">
        <f t="shared" si="0"/>
        <v>2</v>
      </c>
    </row>
    <row r="8" spans="1:23" ht="15" customHeight="1">
      <c r="A8" t="s">
        <v>61</v>
      </c>
      <c r="B8" t="str">
        <f>'Fixtures by Matchday'!$AG$11</f>
        <v>Ιράν</v>
      </c>
      <c r="C8" t="str">
        <f>'Fixtures by Matchday'!$AG$12</f>
        <v>Βέλγιο</v>
      </c>
      <c r="D8" t="str">
        <f>'Fixtures by Matchday'!$AG$13</f>
        <v>Αίγυπτος</v>
      </c>
      <c r="E8">
        <f>IFERROR(INDEX(StandingsCalc!$F$2:$F$49,MATCH(D8,StandingsCalc!$B$2:$B$49,0))+(13-7)/1000,-999999)</f>
        <v>3097033.0060000001</v>
      </c>
      <c r="F8">
        <f t="shared" si="0"/>
        <v>9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Σαουδική Αραβία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1097033.0049999999</v>
      </c>
      <c r="F9">
        <f t="shared" si="0"/>
        <v>12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3097033.0040000002</v>
      </c>
      <c r="F10">
        <f t="shared" si="0"/>
        <v>10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3099032.003</v>
      </c>
      <c r="F11">
        <f t="shared" si="0"/>
        <v>5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3098033.0019999999</v>
      </c>
      <c r="F12">
        <f t="shared" si="0"/>
        <v>8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Παναμάς</v>
      </c>
      <c r="D13" t="str">
        <f>'Fixtures by Matchday'!$AL$20</f>
        <v>Κροατία</v>
      </c>
      <c r="E13">
        <f>IFERROR(INDEX(StandingsCalc!$F$2:$F$49,MATCH(D13,StandingsCalc!$B$2:$B$49,0))+(13-12)/1000,-999999)</f>
        <v>3099033.0010000002</v>
      </c>
      <c r="F13">
        <f t="shared" si="0"/>
        <v>4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D E F J K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94</v>
      </c>
      <c r="S20">
        <f>IFERROR(IF(INDEX($F$2:$F$13,MATCH(N20,$A$2:$A$13,0))&lt;=8,100-INDEX($F$2:$F$13,MATCH(N20,$A$2:$A$13,0)),-999),-999)</f>
        <v>93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97</v>
      </c>
      <c r="V20">
        <f>IFERROR(IF(INDEX($F$2:$F$13,MATCH(Q20,$A$2:$A$13,0))&lt;=8,100-INDEX($F$2:$F$13,MATCH(Q20,$A$2:$A$13,0)),-999),-999)</f>
        <v>98</v>
      </c>
      <c r="W20" t="str">
        <f t="shared" ref="W20:W27" si="1">IF($L20="","",INDEX($D$2:$D$13,MATCH($L20,$A$2:$A$13,0),1))</f>
        <v>Τσεχία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97</v>
      </c>
      <c r="T21">
        <f>IFERROR(IF(AND(INDEX($F$2:$F$13,MATCH(O21,$A$2:$A$13,0))&lt;=8,COUNTIF($L$20:L20,O21)=0),100-INDEX($F$2:$F$13,MATCH(O21,$A$2:$A$13,0)),-999),-999)</f>
        <v>98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Παραγουάη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98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Πράσινο Ακρωτήριο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92</v>
      </c>
      <c r="W23" t="str">
        <f t="shared" si="1"/>
        <v>ΛΔ Κονγκό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93</v>
      </c>
      <c r="S24">
        <f>IFERROR(IF(AND(INDEX($F$2:$F$13,MATCH(N24,$A$2:$A$13,0))&lt;=8,COUNTIF($L$20:L23,N24)=0),100-INDEX($F$2:$F$13,MATCH(N24,$A$2:$A$13,0)),-999),-999)</f>
        <v>99</v>
      </c>
      <c r="T24">
        <f>IFERROR(IF(AND(INDEX($F$2:$F$13,MATCH(O24,$A$2:$A$13,0))&lt;=8,COUNTIF($L$20:L23,O24)=0),100-INDEX($F$2:$F$13,MATCH(O24,$A$2:$A$13,0)),-999),-999)</f>
        <v>98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Βοσνία και Ερζεγοβίνη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99</v>
      </c>
      <c r="S26">
        <f>IFERROR(IF(AND(INDEX($F$2:$F$13,MATCH(N26,$A$2:$A$13,0))&lt;=8,COUNTIF($L$20:L25,N26)=0),100-INDEX($F$2:$F$13,MATCH(N26,$A$2:$A$13,0)),-999),-999)</f>
        <v>98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95</v>
      </c>
      <c r="W26" t="str">
        <f t="shared" si="1"/>
        <v>Τυνησία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95</v>
      </c>
      <c r="V27">
        <f>IFERROR(IF(AND(INDEX($F$2:$F$13,MATCH(Q27,$A$2:$A$13,0))&lt;=8,COUNTIF($L$20:L26,Q27)=0),100-INDEX($F$2:$F$13,MATCH(Q27,$A$2:$A$13,0)),-999),-999)</f>
        <v>96</v>
      </c>
      <c r="W27" t="str">
        <f t="shared" si="1"/>
        <v>Κροατία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Πράσινο Ακρωτήριο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>
      <c r="A41">
        <v>82</v>
      </c>
      <c r="B41" t="s">
        <v>267</v>
      </c>
      <c r="C41" t="str">
        <f>INDEX($B$2:$B$13,MATCH("G",$A$2:$A$13,0))</f>
        <v>Ιράν</v>
      </c>
      <c r="D41" t="str">
        <f>IFERROR(INDEX($D$2:$D$13,MATCH($L$25,$A$2:$A$13,0),1),"")</f>
        <v>Σενεγάλη</v>
      </c>
      <c r="E41" t="str">
        <f>'Fixtures by Matchday'!$AD35</f>
        <v>Ιράν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Παναμάς</v>
      </c>
      <c r="E42" t="str">
        <f>'Fixtures by Matchday'!$AI35</f>
        <v>Παναμάς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Κατάρ</v>
      </c>
      <c r="D44" t="str">
        <f>IFERROR(INDEX($D$2:$D$13,MATCH($L$26,$A$2:$A$13,0),1),"")</f>
        <v>Τυνησία</v>
      </c>
      <c r="E44" t="str">
        <f>'Fixtures by Matchday'!$Y38</f>
        <v>Κατάρ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Σαουδική Αραβία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Βέλγιο</v>
      </c>
      <c r="E47" t="str">
        <f>'Fixtures by Matchday'!$AN38</f>
        <v>Βέλγιο</v>
      </c>
    </row>
    <row r="48" spans="1:5" ht="15" customHeight="1">
      <c r="A48">
        <v>89</v>
      </c>
      <c r="B48" t="s">
        <v>268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Γερμανία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Παναμάς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Τουρκία</v>
      </c>
      <c r="D53" t="str">
        <f>IF(E41="","",E41)</f>
        <v>Ιράν</v>
      </c>
      <c r="E53" t="str">
        <f>'Fixtures by Matchday'!$AD45</f>
        <v>Τουρκία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Βέλγιο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Κατάρ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Αγγλία</v>
      </c>
    </row>
    <row r="58" spans="1:5" ht="15" customHeight="1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Βραζιλία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Βραζιλία</v>
      </c>
    </row>
    <row r="70" spans="1:2">
      <c r="A70" t="str">
        <f>'Fixtures by Matchday'!$V29</f>
        <v>Νότια Κορέα</v>
      </c>
      <c r="B70" t="str">
        <f>'Fixtures by Matchday'!$X29</f>
        <v>Ελβετία</v>
      </c>
    </row>
    <row r="71" spans="1:2">
      <c r="A71" t="str">
        <f>'Fixtures by Matchday'!$AA29</f>
        <v>Γερμανία</v>
      </c>
      <c r="B71" t="str">
        <f>'Fixtures by Matchday'!$AC29</f>
        <v>Τσεχία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Σουηδία</v>
      </c>
    </row>
    <row r="74" spans="1:2">
      <c r="A74" t="str">
        <f>'Fixtures by Matchday'!$V32</f>
        <v>Γαλλία</v>
      </c>
      <c r="B74" t="str">
        <f>'Fixtures by Matchday'!$X32</f>
        <v>Παραγουάη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Πράσινο Ακρωτήριο</v>
      </c>
    </row>
    <row r="77" spans="1:2">
      <c r="A77" t="str">
        <f>'Fixtures by Matchday'!$AK32</f>
        <v>Αγγλία</v>
      </c>
      <c r="B77" t="str">
        <f>'Fixtures by Matchday'!$AM32</f>
        <v>ΛΔ Κονγκό</v>
      </c>
    </row>
    <row r="78" spans="1:2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>
      <c r="A79" t="str">
        <f>'Fixtures by Matchday'!$AA35</f>
        <v>Ιράν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Παναμάς</v>
      </c>
    </row>
    <row r="81" spans="1:2">
      <c r="A81" t="str">
        <f>'Fixtures by Matchday'!$AK35</f>
        <v>Ισπανία</v>
      </c>
      <c r="B81" t="str">
        <f>'Fixtures by Matchday'!$AM35</f>
        <v>Αλγερία</v>
      </c>
    </row>
    <row r="82" spans="1:2">
      <c r="A82" t="str">
        <f>'Fixtures by Matchday'!$V38</f>
        <v>Κατάρ</v>
      </c>
      <c r="B82" t="str">
        <f>'Fixtures by Matchday'!$X38</f>
        <v>Τυνησία</v>
      </c>
    </row>
    <row r="83" spans="1:2">
      <c r="A83" t="str">
        <f>'Fixtures by Matchday'!$AA38</f>
        <v>Αργεντινή</v>
      </c>
      <c r="B83" t="str">
        <f>'Fixtures by Matchday'!$AC38</f>
        <v>Σαουδική Αραβία</v>
      </c>
    </row>
    <row r="84" spans="1:2">
      <c r="A84" t="str">
        <f>'Fixtures by Matchday'!$AF38</f>
        <v>Πορτογαλία</v>
      </c>
      <c r="B84" t="str">
        <f>'Fixtures by Matchday'!$AH38</f>
        <v>Κροατία</v>
      </c>
    </row>
    <row r="85" spans="1:2">
      <c r="A85" t="str">
        <f>'Fixtures by Matchday'!$AK38</f>
        <v>ΗΠΑ</v>
      </c>
      <c r="B85" t="str">
        <f>'Fixtures by Matchday'!$AM38</f>
        <v>Βέλγιο</v>
      </c>
    </row>
    <row r="86" spans="1:2">
      <c r="A86" t="str">
        <f>'Fixtures by Matchday'!$V42</f>
        <v>Ελβετία</v>
      </c>
      <c r="B86" t="str">
        <f>'Fixtures by Matchday'!$X42</f>
        <v>Ολλανδία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Παναμάς</v>
      </c>
      <c r="B90" t="str">
        <f>'Fixtures by Matchday'!$X45</f>
        <v>Ισπανία</v>
      </c>
    </row>
    <row r="91" spans="1:2">
      <c r="A91" t="str">
        <f>'Fixtures by Matchday'!$AA45</f>
        <v>Τουρκία</v>
      </c>
      <c r="B91" t="str">
        <f>'Fixtures by Matchday'!$AC45</f>
        <v>Ιράν</v>
      </c>
    </row>
    <row r="92" spans="1:2">
      <c r="A92" t="str">
        <f>'Fixtures by Matchday'!$AF45</f>
        <v>Αργεντινή</v>
      </c>
      <c r="B92" t="str">
        <f>'Fixtures by Matchday'!$AH45</f>
        <v>Βέλγιο</v>
      </c>
    </row>
    <row r="93" spans="1:2">
      <c r="A93" t="str">
        <f>'Fixtures by Matchday'!$AK45</f>
        <v>Κατάρ</v>
      </c>
      <c r="B93" t="str">
        <f>'Fixtures by Matchday'!$AM45</f>
        <v>Πορτογαλία</v>
      </c>
    </row>
    <row r="94" spans="1:2">
      <c r="A94" t="str">
        <f>'Fixtures by Matchday'!$V49</f>
        <v>Ολλανδία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Γερμανία</v>
      </c>
    </row>
    <row r="96" spans="1:2">
      <c r="A96" t="str">
        <f>'Fixtures by Matchday'!$AF49</f>
        <v>Τουρκία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Αγγλία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ΑΡΕΤΗ ΚΑΓΙΑ</cp:lastModifiedBy>
  <dcterms:created xsi:type="dcterms:W3CDTF">2026-06-04T16:12:01Z</dcterms:created>
  <dcterms:modified xsi:type="dcterms:W3CDTF">2026-06-05T07:37:27Z</dcterms:modified>
</cp:coreProperties>
</file>