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E61"/>
  <c r="D62" s="1"/>
  <c r="AC57" i="1" s="1"/>
  <c r="B100" i="5" s="1"/>
  <c r="E60"/>
  <c r="C62" s="1"/>
  <c r="AA57" i="1" s="1"/>
  <c r="E59" i="5"/>
  <c r="D61" s="1"/>
  <c r="AC53" i="1" s="1"/>
  <c r="E58" i="5"/>
  <c r="C61" s="1"/>
  <c r="AA53" i="1" s="1"/>
  <c r="E57" i="5"/>
  <c r="D60" s="1"/>
  <c r="X53" i="1" s="1"/>
  <c r="B98" i="5" s="1"/>
  <c r="E56"/>
  <c r="C60" s="1"/>
  <c r="V53" i="1" s="1"/>
  <c r="E55" i="5"/>
  <c r="D59" s="1"/>
  <c r="AM49" i="1" s="1"/>
  <c r="E54" i="5"/>
  <c r="C59" s="1"/>
  <c r="AK49" i="1" s="1"/>
  <c r="A97" i="5" s="1"/>
  <c r="E53"/>
  <c r="C58" s="1"/>
  <c r="AF49" i="1" s="1"/>
  <c r="E52" i="5"/>
  <c r="D58" s="1"/>
  <c r="AH49" i="1" s="1"/>
  <c r="B96" i="5" s="1"/>
  <c r="E51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E47" i="5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AP91" s="1"/>
  <c r="E40" i="5"/>
  <c r="C53" s="1"/>
  <c r="AA45" i="1" s="1"/>
  <c r="A91" i="5" s="1"/>
  <c r="E39"/>
  <c r="D51" s="1"/>
  <c r="AM42" i="1" s="1"/>
  <c r="E38" i="5"/>
  <c r="C51" s="1"/>
  <c r="AK42" i="1" s="1"/>
  <c r="E37" i="5"/>
  <c r="D50" s="1"/>
  <c r="AH42" i="1" s="1"/>
  <c r="B88" i="5" s="1"/>
  <c r="E36"/>
  <c r="D49" s="1"/>
  <c r="AC42" i="1" s="1"/>
  <c r="E35" i="5"/>
  <c r="C50" s="1"/>
  <c r="AF42" i="1" s="1"/>
  <c r="E34" i="5"/>
  <c r="D48" s="1"/>
  <c r="X42" i="1" s="1"/>
  <c r="B86" i="5" s="1"/>
  <c r="E33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3" i="4" l="1"/>
  <c r="F7"/>
  <c r="F15"/>
  <c r="F19"/>
  <c r="F23"/>
  <c r="F27"/>
  <c r="F4"/>
  <c r="F8"/>
  <c r="F12"/>
  <c r="F16"/>
  <c r="F20"/>
  <c r="F31"/>
  <c r="F35"/>
  <c r="F39"/>
  <c r="F43"/>
  <c r="F47"/>
  <c r="A89" i="5"/>
  <c r="AO89" i="1"/>
  <c r="F2" i="4"/>
  <c r="F6"/>
  <c r="F10"/>
  <c r="F14"/>
  <c r="F18"/>
  <c r="F22"/>
  <c r="F26"/>
  <c r="F30"/>
  <c r="F34"/>
  <c r="F38"/>
  <c r="F42"/>
  <c r="F46"/>
  <c r="F11"/>
  <c r="B95" i="5"/>
  <c r="AP95" i="1"/>
  <c r="F24" i="4"/>
  <c r="F28"/>
  <c r="F32"/>
  <c r="F36"/>
  <c r="F40"/>
  <c r="F44"/>
  <c r="F48"/>
  <c r="F5"/>
  <c r="F9"/>
  <c r="F13"/>
  <c r="F17"/>
  <c r="F21"/>
  <c r="F25"/>
  <c r="F29"/>
  <c r="F33"/>
  <c r="F37"/>
  <c r="F41"/>
  <c r="F45"/>
  <c r="F49"/>
  <c r="A86" i="5"/>
  <c r="AO86" i="1"/>
  <c r="A92" i="5"/>
  <c r="AO92" i="1"/>
  <c r="AP99"/>
  <c r="B99" i="5"/>
  <c r="B92"/>
  <c r="AP92" i="1"/>
  <c r="A96" i="5"/>
  <c r="AO96" i="1"/>
  <c r="AO95"/>
  <c r="A95" i="5"/>
  <c r="AP87" i="1"/>
  <c r="B87" i="5"/>
  <c r="AO100" i="1"/>
  <c r="A100" i="5"/>
  <c r="A94"/>
  <c r="AO94" i="1"/>
  <c r="AO93"/>
  <c r="A93" i="5"/>
  <c r="A99"/>
  <c r="AO99" i="1"/>
  <c r="AO87"/>
  <c r="A87" i="5"/>
  <c r="B97"/>
  <c r="AP97" i="1"/>
  <c r="B89" i="5"/>
  <c r="AP89" i="1"/>
  <c r="B90" i="5"/>
  <c r="AP90" i="1"/>
  <c r="B93" i="5"/>
  <c r="AP93" i="1"/>
  <c r="AO90"/>
  <c r="A90" i="5"/>
  <c r="AO88" i="1"/>
  <c r="A88" i="5"/>
  <c r="A98"/>
  <c r="AO98" i="1"/>
  <c r="AP96"/>
  <c r="AO91"/>
  <c r="AO97"/>
  <c r="B91" i="5"/>
  <c r="AP86" i="1"/>
  <c r="AP98"/>
  <c r="AP88"/>
  <c r="AP94"/>
  <c r="AP100"/>
  <c r="AB5" l="1"/>
  <c r="AC5" s="1"/>
  <c r="W19"/>
  <c r="X19" s="1"/>
  <c r="AB11"/>
  <c r="B7" i="5" s="1"/>
  <c r="C34" s="1"/>
  <c r="AF29" i="1" s="1"/>
  <c r="AL7"/>
  <c r="AM7" s="1"/>
  <c r="AG6"/>
  <c r="AH6" s="1"/>
  <c r="AL4"/>
  <c r="AM4" s="1"/>
  <c r="AG7"/>
  <c r="AH7" s="1"/>
  <c r="W21"/>
  <c r="X21" s="1"/>
  <c r="W20"/>
  <c r="X20" s="1"/>
  <c r="AG18"/>
  <c r="B12" i="5" s="1"/>
  <c r="C46" s="1"/>
  <c r="AF38" i="1" s="1"/>
  <c r="AB7"/>
  <c r="AC7" s="1"/>
  <c r="W18"/>
  <c r="B10" i="5" s="1"/>
  <c r="C36" s="1"/>
  <c r="V32" i="1" s="1"/>
  <c r="AB4"/>
  <c r="AC4" s="1"/>
  <c r="AB6"/>
  <c r="AC6" s="1"/>
  <c r="W5"/>
  <c r="X5" s="1"/>
  <c r="AG12"/>
  <c r="AH12" s="1"/>
  <c r="W14"/>
  <c r="X14" s="1"/>
  <c r="W12"/>
  <c r="C6" i="5" s="1"/>
  <c r="C37" s="1"/>
  <c r="AA32" i="1" s="1"/>
  <c r="AL6"/>
  <c r="AM6" s="1"/>
  <c r="AB12"/>
  <c r="AC12" s="1"/>
  <c r="AL14"/>
  <c r="AM14" s="1"/>
  <c r="W11"/>
  <c r="B6" i="5" s="1"/>
  <c r="C33" s="1"/>
  <c r="AA29" i="1" s="1"/>
  <c r="W7"/>
  <c r="X7" s="1"/>
  <c r="AL18"/>
  <c r="B13" i="5" s="1"/>
  <c r="C39" s="1"/>
  <c r="AK32" i="1" s="1"/>
  <c r="AB21"/>
  <c r="AC21" s="1"/>
  <c r="AG19"/>
  <c r="C12" i="5" s="1"/>
  <c r="C42" s="1"/>
  <c r="AF35" i="1" s="1"/>
  <c r="W13"/>
  <c r="D6" i="5" s="1"/>
  <c r="E6" s="1"/>
  <c r="AL19" i="1"/>
  <c r="AB18"/>
  <c r="B11" i="5" s="1"/>
  <c r="C45" s="1"/>
  <c r="AA38" i="1" s="1"/>
  <c r="AL13"/>
  <c r="D9" i="5" s="1"/>
  <c r="AL11" i="1"/>
  <c r="B9" i="5" s="1"/>
  <c r="C43" s="1"/>
  <c r="AK35" i="1" s="1"/>
  <c r="AG11"/>
  <c r="B8" i="5" s="1"/>
  <c r="C41" s="1"/>
  <c r="AA35" i="1" s="1"/>
  <c r="AB19"/>
  <c r="C11" i="5" s="1"/>
  <c r="D43" s="1"/>
  <c r="AM35" i="1" s="1"/>
  <c r="AL12"/>
  <c r="C9" i="5" s="1"/>
  <c r="D45" s="1"/>
  <c r="AC38" i="1" s="1"/>
  <c r="AB13"/>
  <c r="AC13" s="1"/>
  <c r="AB20"/>
  <c r="AC20" s="1"/>
  <c r="AG21"/>
  <c r="AH21" s="1"/>
  <c r="AL5"/>
  <c r="C5" i="5" s="1"/>
  <c r="C47" s="1"/>
  <c r="AK38" i="1" s="1"/>
  <c r="AG20"/>
  <c r="AH20" s="1"/>
  <c r="AG4"/>
  <c r="AH4" s="1"/>
  <c r="AL21"/>
  <c r="AM21" s="1"/>
  <c r="AG13"/>
  <c r="AH13" s="1"/>
  <c r="AL20"/>
  <c r="AM20" s="1"/>
  <c r="AG14"/>
  <c r="AH14" s="1"/>
  <c r="W4"/>
  <c r="X4" s="1"/>
  <c r="AB14"/>
  <c r="AC14" s="1"/>
  <c r="W6"/>
  <c r="D2" i="5" s="1"/>
  <c r="AG5" i="1"/>
  <c r="C4" i="5" s="1"/>
  <c r="D34" s="1"/>
  <c r="AH29" i="1" s="1"/>
  <c r="B5" i="5" l="1"/>
  <c r="C40" s="1"/>
  <c r="V35" i="1" s="1"/>
  <c r="A78" i="5" s="1"/>
  <c r="C3"/>
  <c r="D32" s="1"/>
  <c r="X29" i="1" s="1"/>
  <c r="AP70" s="1"/>
  <c r="AH19"/>
  <c r="AH18"/>
  <c r="D10" i="5"/>
  <c r="W25" s="1"/>
  <c r="C10"/>
  <c r="D37" s="1"/>
  <c r="AC32" i="1" s="1"/>
  <c r="AP75" s="1"/>
  <c r="X18"/>
  <c r="AM12"/>
  <c r="AM13"/>
  <c r="D8" i="5"/>
  <c r="E8" s="1"/>
  <c r="AC11" i="1"/>
  <c r="C7" i="5"/>
  <c r="D35" s="1"/>
  <c r="AM29" i="1" s="1"/>
  <c r="AP73" s="1"/>
  <c r="X12"/>
  <c r="X11"/>
  <c r="AM5"/>
  <c r="D5" i="5"/>
  <c r="D36" s="1"/>
  <c r="X32" i="1" s="1"/>
  <c r="D4" i="5"/>
  <c r="E4" s="1"/>
  <c r="B4"/>
  <c r="C35" s="1"/>
  <c r="AK29" i="1" s="1"/>
  <c r="AO73" s="1"/>
  <c r="D3" i="5"/>
  <c r="W24" s="1"/>
  <c r="X6" i="1"/>
  <c r="C2" i="5"/>
  <c r="C32" s="1"/>
  <c r="V29" i="1" s="1"/>
  <c r="AO70" s="1"/>
  <c r="C13" i="5"/>
  <c r="D42" s="1"/>
  <c r="AH35" i="1" s="1"/>
  <c r="B80" i="5" s="1"/>
  <c r="B3"/>
  <c r="C44" s="1"/>
  <c r="V38" i="1" s="1"/>
  <c r="AO82" s="1"/>
  <c r="C8" i="5"/>
  <c r="D47" s="1"/>
  <c r="AM38" i="1" s="1"/>
  <c r="AP85" s="1"/>
  <c r="D11" i="5"/>
  <c r="E11" s="1"/>
  <c r="X13" i="1"/>
  <c r="AC19"/>
  <c r="AM11"/>
  <c r="AC18"/>
  <c r="D13" i="5"/>
  <c r="W27" s="1"/>
  <c r="D12"/>
  <c r="E12" s="1"/>
  <c r="AH5" i="1"/>
  <c r="AH11"/>
  <c r="D7" i="5"/>
  <c r="D44" s="1"/>
  <c r="X38" i="1" s="1"/>
  <c r="B2" i="5"/>
  <c r="C38" s="1"/>
  <c r="AF32" i="1" s="1"/>
  <c r="AO76" s="1"/>
  <c r="B72" i="5"/>
  <c r="AP72" i="1"/>
  <c r="AP81"/>
  <c r="B81" i="5"/>
  <c r="A84"/>
  <c r="AO84" i="1"/>
  <c r="A75" i="5"/>
  <c r="AO75" i="1"/>
  <c r="A74" i="5"/>
  <c r="AO74" i="1"/>
  <c r="A79" i="5"/>
  <c r="AO79" i="1"/>
  <c r="AO81"/>
  <c r="A81" i="5"/>
  <c r="AO85" i="1"/>
  <c r="A85" i="5"/>
  <c r="D38"/>
  <c r="AH32" i="1" s="1"/>
  <c r="W22" i="5"/>
  <c r="E9"/>
  <c r="AO83" i="1"/>
  <c r="A83" i="5"/>
  <c r="AO72" i="1"/>
  <c r="A72" i="5"/>
  <c r="AO71" i="1"/>
  <c r="A71" i="5"/>
  <c r="B83"/>
  <c r="AP83" i="1"/>
  <c r="W20" i="5"/>
  <c r="D33"/>
  <c r="AC29" i="1" s="1"/>
  <c r="E2" i="5"/>
  <c r="E10"/>
  <c r="A80"/>
  <c r="AO80" i="1"/>
  <c r="AO77"/>
  <c r="A77" i="5"/>
  <c r="E13" l="1"/>
  <c r="D41"/>
  <c r="AC35" i="1" s="1"/>
  <c r="AP79" s="1"/>
  <c r="B70" i="5"/>
  <c r="AO78" i="1"/>
  <c r="D46" i="5"/>
  <c r="AH38" i="1" s="1"/>
  <c r="AP84" s="1"/>
  <c r="B75" i="5"/>
  <c r="B73"/>
  <c r="W21"/>
  <c r="E5"/>
  <c r="A73"/>
  <c r="E3"/>
  <c r="D40"/>
  <c r="X35" i="1" s="1"/>
  <c r="B78" i="5" s="1"/>
  <c r="A70"/>
  <c r="B85"/>
  <c r="A82"/>
  <c r="AP80" i="1"/>
  <c r="D39" i="5"/>
  <c r="AM32" i="1" s="1"/>
  <c r="AP77" s="1"/>
  <c r="A76" i="5"/>
  <c r="W23"/>
  <c r="E7"/>
  <c r="W26"/>
  <c r="B71"/>
  <c r="AP71" i="1"/>
  <c r="B76" i="5"/>
  <c r="AP76" i="1"/>
  <c r="B74" i="5"/>
  <c r="AP74" i="1"/>
  <c r="B82" i="5"/>
  <c r="AP82" i="1"/>
  <c r="B79" i="5" l="1"/>
  <c r="B84"/>
  <c r="F11"/>
  <c r="V26" s="1"/>
  <c r="AP78" i="1"/>
  <c r="F6" i="5"/>
  <c r="S22" s="1"/>
  <c r="F12"/>
  <c r="V23" s="1"/>
  <c r="F8"/>
  <c r="U21" s="1"/>
  <c r="F3"/>
  <c r="R24" s="1"/>
  <c r="B77"/>
  <c r="F5"/>
  <c r="U20" s="1"/>
  <c r="F2"/>
  <c r="R20" s="1"/>
  <c r="F7"/>
  <c r="T21" s="1"/>
  <c r="F10"/>
  <c r="T27" s="1"/>
  <c r="F13"/>
  <c r="V27" s="1"/>
  <c r="F9"/>
  <c r="V21" s="1"/>
  <c r="F4"/>
  <c r="R21" s="1"/>
  <c r="U27" l="1"/>
  <c r="V25"/>
  <c r="U23"/>
  <c r="V24"/>
  <c r="S27"/>
  <c r="S25"/>
  <c r="R23"/>
  <c r="S24"/>
  <c r="R26"/>
  <c r="R27"/>
  <c r="T26"/>
  <c r="S23"/>
  <c r="R25"/>
  <c r="S20"/>
  <c r="V22"/>
  <c r="U25"/>
  <c r="T25"/>
  <c r="U22"/>
  <c r="T20"/>
  <c r="S26"/>
  <c r="T22"/>
  <c r="T24"/>
  <c r="V20"/>
  <c r="S21"/>
  <c r="R22"/>
  <c r="U24"/>
  <c r="U26"/>
  <c r="T23"/>
  <c r="J20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<sst xmlns="http://schemas.openxmlformats.org/spreadsheetml/2006/main" count="5479" uniqueCount="771">
  <si>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</si>
  <si>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</si>
  <si>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</si>
  <si>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</si>
  <si>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</si>
  <si>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</si>
  <si>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</si>
  <si>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</si>
  <si>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</si>
  <si>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</si>
  <si>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</si>
  <si>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</si>
  <si>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</si>
  <si>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</si>
  <si>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</si>
  <si>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</si>
  <si>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</si>
  <si>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</si>
  <si>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</si>
  <si>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</si>
  <si>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</si>
  <si>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</si>
  <si>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</si>
  <si>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</si>
  <si>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</si>
  <si>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</si>
  <si>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</si>
  <si>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</si>
  <si>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</si>
  <si>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</si>
  <si>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</si>
  <si>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</si>
  <si>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</si>
  <si>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</si>
  <si>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</si>
  <si>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</si>
  <si>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</si>
  <si>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</si>
  <si>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</si>
  <si>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</si>
  <si>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</si>
  <si>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</si>
  <si>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</si>
  <si>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</si>
  <si>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</si>
  <si>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</si>
  <si>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</si>
  <si>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</si>
  <si>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</si>
  <si>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</si>
  <si>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</si>
  <si>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</si>
  <si>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</si>
  <si>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</si>
  <si>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</si>
  <si>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</si>
  <si>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</si>
  <si>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</si>
  <si>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</si>
  <si>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</si>
  <si>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</si>
  <si>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</si>
  <si>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</si>
  <si>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</si>
  <si>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</si>
  <si>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</si>
  <si>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</si>
  <si>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</si>
  <si>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</si>
  <si>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</si>
  <si>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</si>
  <si>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</si>
  <si>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</si>
  <si>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</si>
  <si>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</si>
  <si>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</si>
  <si>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</si>
  <si>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</si>
  <si>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</si>
  <si>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</si>
  <si>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</si>
  <si>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</si>
  <si>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</si>
  <si>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</si>
  <si>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</si>
  <si>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</si>
  <si>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</si>
  <si>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</si>
  <si>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</si>
  <si>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</si>
  <si>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</si>
  <si>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</si>
  <si>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</si>
  <si>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</si>
  <si>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</si>
  <si>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</si>
  <si>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</si>
  <si>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</si>
  <si>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</si>
  <si>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</si>
  <si>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</si>
  <si>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</si>
  <si>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</si>
  <si>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</si>
  <si>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</si>
  <si>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</si>
  <si>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</si>
  <si>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</si>
  <si>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</si>
  <si>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</si>
  <si>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</si>
  <si>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</si>
  <si>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</si>
  <si>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</si>
  <si>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</si>
  <si>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</si>
  <si>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</si>
  <si>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</si>
  <si>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</si>
  <si>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</si>
  <si>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</si>
  <si>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</si>
  <si>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</si>
  <si>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</si>
  <si>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</si>
  <si>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</si>
  <si>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</si>
  <si>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</si>
  <si>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</si>
  <si>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</si>
  <si>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</si>
  <si>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</si>
  <si>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</si>
  <si>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</si>
  <si>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</si>
  <si>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</si>
  <si>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</si>
  <si>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</si>
  <si>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</si>
  <si>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</si>
  <si>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</si>
  <si>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</si>
  <si>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</si>
  <si>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</si>
  <si>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</si>
  <si>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</si>
  <si>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</si>
  <si>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</si>
  <si>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</si>
  <si>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</si>
  <si>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</si>
  <si>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</si>
  <si>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</si>
  <si>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</si>
  <si>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</si>
  <si>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</si>
  <si>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</si>
  <si>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</si>
  <si>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</si>
  <si>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</si>
  <si>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</si>
  <si>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</si>
  <si>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</si>
  <si>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</si>
  <si>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</si>
  <si>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</si>
  <si>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</si>
  <si>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</si>
  <si>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</si>
  <si>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</si>
  <si>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</si>
  <si>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</si>
  <si>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</si>
  <si>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</si>
  <si>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</si>
  <si>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</si>
  <si>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</si>
  <si>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</si>
  <si>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</si>
  <si>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</si>
  <si>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</si>
  <si>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</si>
  <si>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</si>
  <si>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</si>
  <si>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</si>
  <si>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</si>
  <si>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</si>
  <si>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</si>
  <si>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</si>
  <si>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</si>
  <si>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</si>
  <si>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</si>
  <si>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</si>
  <si>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</si>
  <si>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</si>
  <si>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</si>
  <si>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</si>
  <si>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</si>
  <si>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</si>
  <si>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</si>
  <si>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</si>
  <si>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</si>
  <si>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</si>
  <si>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</si>
  <si>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</si>
  <si>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</si>
  <si>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</si>
  <si>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</si>
  <si>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</si>
  <si>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</si>
  <si>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</si>
  <si>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</si>
  <si>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</si>
  <si>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</si>
  <si>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</si>
  <si>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</si>
  <si>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</si>
  <si>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</si>
  <si>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</si>
  <si>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</si>
  <si>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</si>
  <si>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</si>
  <si>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</si>
  <si>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</si>
  <si>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</si>
  <si>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</si>
  <si>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</si>
  <si>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</si>
  <si>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</si>
  <si>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</si>
  <si>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</si>
  <si>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</si>
  <si>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</si>
  <si>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</si>
  <si>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</si>
  <si>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</si>
  <si>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</si>
  <si>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</si>
  <si>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</si>
  <si>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</si>
  <si>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</si>
  <si>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</si>
  <si>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</si>
  <si>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</si>
  <si>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</si>
  <si>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</si>
  <si>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</si>
  <si>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</si>
  <si>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</si>
  <si>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</si>
  <si>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</si>
  <si>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</si>
  <si>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</si>
  <si>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</si>
  <si>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</si>
  <si>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</si>
  <si>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</si>
  <si>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</si>
  <si>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</si>
  <si>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</si>
  <si>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</si>
  <si>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</si>
  <si>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</si>
  <si>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</si>
  <si>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</si>
  <si>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</si>
  <si>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</si>
  <si>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</si>
  <si>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</si>
  <si>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</si>
  <si>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</si>
  <si>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</si>
  <si>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</si>
  <si>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</si>
  <si>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</si>
  <si>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</si>
  <si>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</si>
  <si>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</si>
  <si>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</si>
  <si>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</si>
  <si>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</si>
  <si>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</si>
  <si>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</si>
  <si>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</si>
  <si>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</si>
  <si>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</si>
  <si>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</si>
  <si>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</si>
  <si>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</si>
  <si>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</si>
  <si>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</si>
  <si>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</si>
  <si>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</si>
  <si>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</si>
  <si>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</si>
  <si>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</si>
  <si>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</si>
  <si>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</si>
  <si>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</si>
  <si>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</si>
  <si>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</si>
  <si>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</si>
  <si>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</si>
  <si>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</si>
  <si>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</si>
  <si>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</si>
  <si>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</si>
  <si>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</si>
  <si>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</si>
  <si>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</si>
  <si>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</si>
  <si>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</si>
  <si>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</si>
  <si>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</si>
  <si>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</si>
  <si>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</si>
  <si>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</si>
  <si>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</si>
  <si>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</si>
  <si>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</si>
  <si>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</si>
  <si>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</si>
  <si>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</si>
  <si>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</si>
  <si>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</si>
  <si>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</si>
  <si>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</si>
  <si>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</si>
  <si>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</si>
  <si>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</si>
  <si>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</si>
  <si>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</si>
  <si>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</si>
  <si>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</si>
  <si>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</si>
  <si>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</si>
  <si>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</si>
  <si>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</si>
  <si>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</si>
  <si>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</si>
  <si>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</si>
  <si>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</si>
  <si>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</si>
  <si>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</si>
  <si>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</si>
  <si>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</si>
  <si>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</si>
  <si>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</si>
  <si>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</si>
  <si>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</si>
  <si>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</si>
  <si>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</si>
  <si>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</si>
  <si>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</si>
  <si>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</si>
  <si>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</si>
  <si>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</si>
  <si>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</si>
  <si>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</si>
  <si>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</si>
  <si>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</si>
  <si>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</si>
  <si>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</si>
  <si>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</si>
  <si>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</si>
  <si>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</si>
  <si>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</si>
  <si>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</si>
  <si>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</si>
  <si>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</si>
  <si>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</si>
  <si>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</si>
  <si>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</si>
  <si>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</si>
  <si>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</si>
  <si>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</si>
  <si>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</si>
  <si>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</si>
  <si>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</si>
  <si>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</si>
  <si>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</si>
  <si>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</si>
  <si>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</si>
  <si>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</si>
  <si>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</si>
  <si>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</si>
  <si>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</si>
  <si>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</si>
  <si>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</si>
  <si>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</si>
  <si>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</si>
  <si>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</si>
  <si>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</si>
  <si>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</si>
  <si>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</si>
  <si>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</si>
  <si>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</si>
  <si>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</si>
  <si>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</si>
  <si>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</si>
  <si>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</si>
  <si>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</si>
  <si>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</si>
  <si>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</si>
  <si>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</si>
  <si>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</si>
  <si>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</si>
  <si>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</si>
  <si>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</si>
  <si>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</si>
  <si>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</si>
  <si>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</si>
  <si>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</si>
  <si>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</si>
  <si>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</si>
  <si>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</si>
  <si>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</si>
  <si>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</si>
  <si>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</si>
  <si>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</si>
  <si>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</si>
  <si>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</si>
  <si>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</si>
  <si>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</si>
  <si>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</si>
  <si>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</si>
  <si>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</si>
  <si>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</si>
  <si>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</si>
  <si>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</si>
  <si>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</si>
  <si>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</si>
  <si>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</si>
  <si>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</si>
  <si>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</si>
  <si>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</si>
  <si>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</si>
  <si>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</si>
  <si>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</si>
  <si>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</si>
  <si>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</si>
  <si>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</si>
  <si>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</si>
  <si>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</si>
  <si>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</si>
  <si>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</si>
  <si>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</si>
  <si>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</si>
  <si>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</si>
  <si>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</si>
  <si>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</si>
  <si>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</si>
  <si>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</si>
  <si>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</si>
  <si>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</si>
  <si>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</si>
  <si>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</si>
  <si>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</si>
  <si>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</si>
  <si>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</si>
  <si>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</si>
  <si>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</si>
  <si>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</si>
  <si>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</si>
  <si>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</si>
  <si>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</si>
  <si>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</si>
  <si>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</si>
  <si>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</si>
  <si>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</si>
  <si>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</si>
  <si>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</si>
  <si>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</si>
  <si>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</si>
  <si>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</si>
  <si>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</si>
  <si>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</si>
  <si>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</si>
  <si>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</si>
  <si>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</si>
  <si>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</si>
  <si>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</si>
  <si>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</si>
  <si>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</si>
  <si>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</si>
  <si>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</si>
  <si>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</si>
  <si>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</si>
  <si>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</si>
  <si>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</si>
  <si>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</si>
  <si>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</si>
  <si>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</si>
  <si>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</si>
  <si>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</si>
  <si>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</si>
  <si>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</si>
  <si>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</si>
  <si>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</si>
  <si>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</si>
  <si>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</si>
  <si>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</si>
  <si>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</si>
  <si>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</si>
  <si>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</si>
  <si>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</si>
  <si>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</si>
  <si>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</si>
  <si>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</si>
  <si>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</si>
  <si>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</si>
  <si>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</si>
  <si>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</si>
  <si>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</si>
  <si>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</si>
  <si>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</si>
  <si>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</si>
  <si>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</si>
  <si>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</si>
  <si>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</si>
  <si>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</si>
  <si>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</si>
  <si>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</si>
  <si>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</si>
  <si>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</si>
  <si>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</si>
  <si>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</si>
  <si>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</si>
  <si>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</si>
  <si>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</si>
  <si>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</si>
  <si>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</si>
  <si>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</si>
  <si>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</si>
  <si>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</si>
  <si>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</si>
  <si>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</si>
  <si>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</si>
  <si>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</si>
  <si>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</si>
  <si>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</si>
  <si>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</si>
  <si>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</si>
  <si>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</si>
  <si>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</si>
  <si>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</si>
  <si>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</si>
  <si>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</si>
  <si>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</si>
  <si>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</si>
  <si>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</si>
  <si>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</si>
  <si>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</si>
  <si>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</si>
  <si>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</si>
  <si>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</si>
  <si>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</si>
  <si>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</si>
  <si>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</si>
  <si>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</si>
  <si>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</si>
  <si>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</si>
  <si>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</si>
  <si>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</si>
  <si>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</si>
  <si>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</si>
  <si>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</si>
  <si>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</si>
  <si>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</si>
  <si>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</si>
  <si>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</si>
  <si>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</si>
  <si>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</si>
  <si>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</si>
  <si>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</si>
  <si>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</si>
  <si>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</si>
  <si>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</si>
  <si>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</si>
  <si>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</si>
  <si>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</si>
  <si>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</si>
  <si>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</si>
  <si>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</si>
  <si>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</si>
  <si>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</si>
  <si>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</si>
  <si>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</si>
  <si>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</si>
  <si>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</si>
  <si>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</si>
  <si>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</si>
  <si>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</si>
  <si>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</si>
  <si>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</si>
  <si>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</si>
  <si>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</si>
  <si>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</si>
  <si>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</si>
  <si>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</si>
  <si>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</si>
  <si>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</si>
  <si>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</si>
  <si>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</si>
  <si>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</si>
  <si>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</si>
  <si>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</si>
  <si>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</si>
  <si>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</si>
  <si>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</si>
  <si>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</si>
  <si>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</si>
  <si>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</si>
  <si>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</si>
  <si>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</si>
  <si>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</si>
  <si>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</si>
  <si>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</si>
  <si>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</si>
  <si>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</si>
  <si>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</si>
  <si>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</si>
  <si>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</si>
  <si>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</si>
  <si>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</si>
  <si>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</si>
  <si>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</si>
  <si>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</si>
  <si>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</si>
  <si>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</si>
  <si>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</si>
  <si>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</si>
  <si>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</si>
  <si>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</si>
  <si>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</si>
  <si>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</si>
  <si>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</si>
  <si>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</si>
  <si>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</si>
  <si>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</si>
  <si>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</si>
  <si>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</si>
  <si>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</si>
  <si>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</si>
  <si>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</si>
  <si>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</si>
  <si>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</si>
  <si>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</si>
  <si>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</si>
  <si>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</si>
  <si>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</si>
  <si>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</si>
  <si>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</si>
  <si>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</si>
  <si>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</si>
  <si>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</si>
  <si>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</si>
  <si>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</si>
  <si>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</si>
  <si>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</si>
  <si>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</si>
  <si>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</si>
  <si>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</si>
  <si>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</si>
  <si>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</si>
  <si>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</si>
  <si>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</si>
  <si>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</si>
  <si>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</si>
  <si>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</si>
  <si>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</si>
  <si>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</si>
  <si>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</si>
  <si>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</si>
  <si>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</si>
  <si>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</si>
  <si>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</si>
  <si>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</si>
  <si>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</si>
  <si>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</si>
  <si>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</si>
  <si>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</si>
  <si>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</si>
  <si>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</si>
  <si>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</si>
  <si>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</si>
  <si>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</si>
  <si>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</si>
  <si>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</si>
  <si>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</si>
  <si>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</si>
  <si>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</si>
  <si>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</si>
  <si>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</si>
  <si>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</si>
  <si>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</si>
  <si>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</si>
  <si>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</si>
  <si>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</si>
  <si>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</si>
  <si>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</si>
  <si>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</si>
  <si>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</si>
  <si>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</si>
  <si>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</si>
  <si>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</si>
  <si>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</si>
  <si>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</si>
  <si>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</si>
  <si>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</si>
  <si>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</si>
  <si>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</si>
  <si>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</si>
  <si>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</si>
  <si>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</si>
  <si>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</si>
  <si>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</si>
  <si>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</si>
  <si>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</si>
  <si>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</si>
  <si>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</si>
  <si>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</si>
  <si>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</si>
  <si>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</si>
  <si>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</si>
  <si>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</si>
  <si>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</si>
  <si>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</si>
  <si>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</si>
  <si>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</si>
  <si>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</si>
  <si>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</si>
  <si>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</si>
  <si>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</si>
  <si>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</si>
  <si>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</si>
  <si>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</si>
  <si>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</si>
  <si>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</si>
  <si>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</si>
  <si>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</si>
  <si>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</si>
  <si>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</si>
  <si>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</si>
  <si>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</si>
  <si>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</si>
  <si>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</si>
  <si>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</si>
  <si>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</si>
  <si>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</si>
  <si>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</si>
  <si>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</si>
  <si>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</si>
  <si>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</si>
  <si>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</si>
  <si>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</si>
  <si>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</si>
  <si>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</si>
  <si>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</si>
  <si>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</si>
  <si>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</si>
  <si>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</si>
  <si>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</si>
  <si>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</si>
  <si>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</si>
  <si>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</si>
  <si>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</si>
  <si>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</si>
  <si>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</si>
  <si>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MRKK</t>
  </si>
  <si>
    <t>arethareth@yahoo.gr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</si>
</sst>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ethareth@yahoo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A28" workbookViewId="0">
      <selection activeCell="C31" sqref="C31:G31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23" t="s">
        <v>0</v>
      </c>
      <c r="B1" s="24"/>
      <c r="C1" s="24"/>
      <c r="D1" s="24"/>
      <c r="E1" s="24"/>
      <c r="F1" s="24"/>
      <c r="G1" s="2"/>
      <c r="H1" s="23" t="s">
        <v>1</v>
      </c>
      <c r="I1" s="24"/>
      <c r="J1" s="24"/>
      <c r="K1" s="24"/>
      <c r="L1" s="24"/>
      <c r="M1" s="24"/>
      <c r="N1" s="2"/>
      <c r="O1" s="23" t="s">
        <v>2</v>
      </c>
      <c r="P1" s="24"/>
      <c r="Q1" s="24"/>
      <c r="R1" s="24"/>
      <c r="S1" s="24"/>
      <c r="T1" s="24"/>
    </row>
    <row r="2" spans="1:39" ht="24" customHeight="1">
      <c r="A2" s="3" t="s">
        <v>3</v>
      </c>
      <c r="B2" s="3" t="s">
        <v>4</v>
      </c>
      <c r="C2" s="38" t="s">
        <v>5</v>
      </c>
      <c r="D2" s="39"/>
      <c r="E2" s="40"/>
      <c r="F2" s="3" t="s">
        <v>6</v>
      </c>
      <c r="G2" s="2"/>
      <c r="H2" s="3" t="s">
        <v>3</v>
      </c>
      <c r="I2" s="3" t="s">
        <v>4</v>
      </c>
      <c r="J2" s="38" t="s">
        <v>5</v>
      </c>
      <c r="K2" s="39"/>
      <c r="L2" s="40"/>
      <c r="M2" s="3" t="s">
        <v>6</v>
      </c>
      <c r="N2" s="2"/>
      <c r="O2" s="3" t="s">
        <v>3</v>
      </c>
      <c r="P2" s="3" t="s">
        <v>4</v>
      </c>
      <c r="Q2" s="38" t="s">
        <v>5</v>
      </c>
      <c r="R2" s="39"/>
      <c r="S2" s="40"/>
      <c r="T2" s="3" t="s">
        <v>6</v>
      </c>
      <c r="V2" s="28" t="s">
        <v>7</v>
      </c>
      <c r="W2" s="29"/>
      <c r="X2" s="30"/>
      <c r="AA2" s="28" t="s">
        <v>8</v>
      </c>
      <c r="AB2" s="29"/>
      <c r="AC2" s="30"/>
      <c r="AF2" s="28" t="s">
        <v>9</v>
      </c>
      <c r="AG2" s="29"/>
      <c r="AH2" s="30"/>
      <c r="AK2" s="28" t="s">
        <v>10</v>
      </c>
      <c r="AL2" s="29"/>
      <c r="AM2" s="30"/>
    </row>
    <row r="3" spans="1:39" ht="21.75" customHeight="1">
      <c r="A3" s="35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5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5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33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3"/>
      <c r="I4" s="4" t="s">
        <v>20</v>
      </c>
      <c r="J4" s="5">
        <v>3</v>
      </c>
      <c r="K4" s="5" t="s">
        <v>13</v>
      </c>
      <c r="L4" s="5">
        <v>1</v>
      </c>
      <c r="M4" s="4" t="str">
        <f t="shared" si="1"/>
        <v>1</v>
      </c>
      <c r="N4" s="2"/>
      <c r="O4" s="33"/>
      <c r="P4" s="4" t="s">
        <v>21</v>
      </c>
      <c r="Q4" s="5">
        <v>2</v>
      </c>
      <c r="R4" s="5" t="s">
        <v>13</v>
      </c>
      <c r="S4" s="5">
        <v>0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Αυστραλία</v>
      </c>
      <c r="AM4" s="7">
        <f>INDEX(StandingsCalc!$C$14:$C$17,MATCH(AL4,StandingsCalc!$B$14:$B$17,0))</f>
        <v>7</v>
      </c>
    </row>
    <row r="5" spans="1:39" ht="21.75" customHeight="1">
      <c r="A5" s="41" t="s">
        <v>22</v>
      </c>
      <c r="B5" s="4" t="s">
        <v>23</v>
      </c>
      <c r="C5" s="5">
        <v>0</v>
      </c>
      <c r="D5" s="5" t="s">
        <v>13</v>
      </c>
      <c r="E5" s="5">
        <v>2</v>
      </c>
      <c r="F5" s="4" t="str">
        <f t="shared" si="0"/>
        <v>2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2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Τσεχία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Βοσνία και Ερζεγοβίνη</v>
      </c>
      <c r="AC5" s="7">
        <f>INDEX(StandingsCalc!$C$6:$C$9,MATCH(AB5,StandingsCalc!$B$6:$B$9,0))</f>
        <v>6</v>
      </c>
      <c r="AF5" s="7">
        <v>2</v>
      </c>
      <c r="AG5" s="8" t="str">
        <f>INDEX(StandingsCalc!$B$10:$B$13,MATCH(LARGE(StandingsCalc!$F$10:$F$13,2),StandingsCalc!$F$10:$F$13,0))</f>
        <v>Σκωτία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6</v>
      </c>
    </row>
    <row r="6" spans="1:39" ht="21.75" customHeight="1">
      <c r="A6" s="33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33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33"/>
      <c r="P6" s="4" t="s">
        <v>28</v>
      </c>
      <c r="Q6" s="5">
        <v>3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3</v>
      </c>
      <c r="AA6" s="7">
        <v>3</v>
      </c>
      <c r="AB6" s="8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Μαρόκο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4</v>
      </c>
    </row>
    <row r="7" spans="1:39" ht="21.75" customHeight="1">
      <c r="A7" s="36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36" t="s">
        <v>29</v>
      </c>
      <c r="I7" s="4" t="s">
        <v>31</v>
      </c>
      <c r="J7" s="5">
        <v>2</v>
      </c>
      <c r="K7" s="5" t="s">
        <v>13</v>
      </c>
      <c r="L7" s="5">
        <v>1</v>
      </c>
      <c r="M7" s="4" t="str">
        <f t="shared" si="1"/>
        <v>1</v>
      </c>
      <c r="N7" s="2"/>
      <c r="O7" s="36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ΗΠΑ</v>
      </c>
      <c r="AM7" s="7">
        <f>INDEX(StandingsCalc!$C$14:$C$17,MATCH(AL7,StandingsCalc!$B$14:$B$17,0))</f>
        <v>0</v>
      </c>
    </row>
    <row r="8" spans="1:39" ht="21.75" customHeight="1">
      <c r="A8" s="33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33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3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5" t="s">
        <v>36</v>
      </c>
      <c r="B9" s="4" t="s">
        <v>37</v>
      </c>
      <c r="C9" s="5">
        <v>1</v>
      </c>
      <c r="D9" s="5" t="s">
        <v>13</v>
      </c>
      <c r="E9" s="5">
        <v>2</v>
      </c>
      <c r="F9" s="4" t="str">
        <f t="shared" si="0"/>
        <v>2</v>
      </c>
      <c r="G9" s="2"/>
      <c r="H9" s="35" t="s">
        <v>36</v>
      </c>
      <c r="I9" s="4" t="s">
        <v>38</v>
      </c>
      <c r="J9" s="5">
        <v>2</v>
      </c>
      <c r="K9" s="5" t="s">
        <v>13</v>
      </c>
      <c r="L9" s="5">
        <v>1</v>
      </c>
      <c r="M9" s="4" t="str">
        <f t="shared" si="1"/>
        <v>1</v>
      </c>
      <c r="N9" s="2"/>
      <c r="O9" s="35" t="s">
        <v>36</v>
      </c>
      <c r="P9" s="4" t="s">
        <v>39</v>
      </c>
      <c r="Q9" s="5">
        <v>2</v>
      </c>
      <c r="R9" s="5" t="s">
        <v>13</v>
      </c>
      <c r="S9" s="5">
        <v>0</v>
      </c>
      <c r="T9" s="4" t="str">
        <f t="shared" si="2"/>
        <v>1</v>
      </c>
      <c r="V9" s="28" t="s">
        <v>40</v>
      </c>
      <c r="W9" s="29"/>
      <c r="X9" s="30"/>
      <c r="AA9" s="28" t="s">
        <v>41</v>
      </c>
      <c r="AB9" s="29"/>
      <c r="AC9" s="30"/>
      <c r="AF9" s="28" t="s">
        <v>42</v>
      </c>
      <c r="AG9" s="29"/>
      <c r="AH9" s="30"/>
      <c r="AK9" s="28" t="s">
        <v>43</v>
      </c>
      <c r="AL9" s="29"/>
      <c r="AM9" s="30"/>
    </row>
    <row r="10" spans="1:39" ht="21.75" customHeight="1">
      <c r="A10" s="33"/>
      <c r="B10" s="4" t="s">
        <v>44</v>
      </c>
      <c r="C10" s="5">
        <v>2</v>
      </c>
      <c r="D10" s="5" t="s">
        <v>13</v>
      </c>
      <c r="E10" s="5">
        <v>0</v>
      </c>
      <c r="F10" s="4" t="str">
        <f t="shared" si="0"/>
        <v>1</v>
      </c>
      <c r="G10" s="2"/>
      <c r="H10" s="33"/>
      <c r="I10" s="4" t="s">
        <v>45</v>
      </c>
      <c r="J10" s="5">
        <v>0</v>
      </c>
      <c r="K10" s="5" t="s">
        <v>13</v>
      </c>
      <c r="L10" s="5">
        <v>2</v>
      </c>
      <c r="M10" s="4" t="str">
        <f t="shared" si="1"/>
        <v>2</v>
      </c>
      <c r="N10" s="2"/>
      <c r="O10" s="33"/>
      <c r="P10" s="4" t="s">
        <v>46</v>
      </c>
      <c r="Q10" s="5">
        <v>2</v>
      </c>
      <c r="R10" s="5" t="s">
        <v>13</v>
      </c>
      <c r="S10" s="5">
        <v>2</v>
      </c>
      <c r="T10" s="4" t="str">
        <f t="shared" si="2"/>
        <v>X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43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43" t="s">
        <v>47</v>
      </c>
      <c r="I11" s="4" t="s">
        <v>49</v>
      </c>
      <c r="J11" s="5">
        <v>4</v>
      </c>
      <c r="K11" s="5" t="s">
        <v>13</v>
      </c>
      <c r="L11" s="5">
        <v>0</v>
      </c>
      <c r="M11" s="4" t="str">
        <f t="shared" si="1"/>
        <v>1</v>
      </c>
      <c r="N11" s="2"/>
      <c r="O11" s="43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>
      <c r="A12" s="33"/>
      <c r="B12" s="4" t="s">
        <v>51</v>
      </c>
      <c r="C12" s="5">
        <v>0</v>
      </c>
      <c r="D12" s="5" t="s">
        <v>13</v>
      </c>
      <c r="E12" s="5">
        <v>0</v>
      </c>
      <c r="F12" s="4" t="str">
        <f t="shared" si="0"/>
        <v>X</v>
      </c>
      <c r="G12" s="2"/>
      <c r="H12" s="33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33"/>
      <c r="P12" s="4" t="s">
        <v>53</v>
      </c>
      <c r="Q12" s="5">
        <v>1</v>
      </c>
      <c r="R12" s="5" t="s">
        <v>13</v>
      </c>
      <c r="S12" s="5">
        <v>1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Κουρασάο</v>
      </c>
      <c r="X12" s="7">
        <f>INDEX(StandingsCalc!$C$18:$C$21,MATCH(W12,StandingsCalc!$B$18:$B$21,0))</f>
        <v>2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>
      <c r="A13" s="42" t="s">
        <v>54</v>
      </c>
      <c r="B13" s="4" t="s">
        <v>55</v>
      </c>
      <c r="C13" s="5">
        <v>2</v>
      </c>
      <c r="D13" s="5" t="s">
        <v>13</v>
      </c>
      <c r="E13" s="5">
        <v>0</v>
      </c>
      <c r="F13" s="4" t="str">
        <f t="shared" si="0"/>
        <v>1</v>
      </c>
      <c r="G13" s="2"/>
      <c r="H13" s="42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2" t="s">
        <v>54</v>
      </c>
      <c r="P13" s="4" t="s">
        <v>57</v>
      </c>
      <c r="Q13" s="5">
        <v>2</v>
      </c>
      <c r="R13" s="5" t="s">
        <v>13</v>
      </c>
      <c r="S13" s="5">
        <v>0</v>
      </c>
      <c r="T13" s="4" t="str">
        <f t="shared" si="2"/>
        <v>1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2</v>
      </c>
      <c r="AA13" s="7">
        <v>3</v>
      </c>
      <c r="AB13" s="8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4</v>
      </c>
    </row>
    <row r="14" spans="1:39" ht="21.75" customHeight="1">
      <c r="A14" s="33"/>
      <c r="B14" s="4" t="s">
        <v>58</v>
      </c>
      <c r="C14" s="5">
        <v>1</v>
      </c>
      <c r="D14" s="5" t="s">
        <v>13</v>
      </c>
      <c r="E14" s="5">
        <v>2</v>
      </c>
      <c r="F14" s="4" t="str">
        <f t="shared" si="0"/>
        <v>2</v>
      </c>
      <c r="G14" s="2"/>
      <c r="H14" s="33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33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Ακτή Ελεφαντοστού</v>
      </c>
      <c r="X14" s="7">
        <f>INDEX(StandingsCalc!$C$18:$C$21,MATCH(W14,StandingsCalc!$B$18:$B$21,0))</f>
        <v>2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>
      <c r="A15" s="47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47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47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33"/>
      <c r="B16" s="4" t="s">
        <v>65</v>
      </c>
      <c r="C16" s="5">
        <v>3</v>
      </c>
      <c r="D16" s="5" t="s">
        <v>13</v>
      </c>
      <c r="E16" s="5">
        <v>1</v>
      </c>
      <c r="F16" s="4" t="str">
        <f t="shared" si="0"/>
        <v>1</v>
      </c>
      <c r="G16" s="2"/>
      <c r="H16" s="33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3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8" t="s">
        <v>68</v>
      </c>
      <c r="W16" s="29"/>
      <c r="X16" s="30"/>
      <c r="AA16" s="28" t="s">
        <v>69</v>
      </c>
      <c r="AB16" s="29"/>
      <c r="AC16" s="30"/>
      <c r="AF16" s="28" t="s">
        <v>70</v>
      </c>
      <c r="AG16" s="29"/>
      <c r="AH16" s="30"/>
      <c r="AK16" s="28" t="s">
        <v>71</v>
      </c>
      <c r="AL16" s="29"/>
      <c r="AM16" s="30"/>
    </row>
    <row r="17" spans="1:40" ht="21.75" customHeight="1">
      <c r="A17" s="53" t="s">
        <v>72</v>
      </c>
      <c r="B17" s="4" t="s">
        <v>73</v>
      </c>
      <c r="C17" s="5">
        <v>5</v>
      </c>
      <c r="D17" s="5" t="s">
        <v>13</v>
      </c>
      <c r="E17" s="5">
        <v>0</v>
      </c>
      <c r="F17" s="4" t="str">
        <f t="shared" si="0"/>
        <v>1</v>
      </c>
      <c r="G17" s="2"/>
      <c r="H17" s="53" t="s">
        <v>72</v>
      </c>
      <c r="I17" s="4" t="s">
        <v>74</v>
      </c>
      <c r="J17" s="5">
        <v>2</v>
      </c>
      <c r="K17" s="5" t="s">
        <v>13</v>
      </c>
      <c r="L17" s="5">
        <v>0</v>
      </c>
      <c r="M17" s="4" t="str">
        <f t="shared" si="1"/>
        <v>1</v>
      </c>
      <c r="N17" s="2"/>
      <c r="O17" s="53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33"/>
      <c r="B18" s="4" t="s">
        <v>76</v>
      </c>
      <c r="C18" s="5">
        <v>1</v>
      </c>
      <c r="D18" s="5" t="s">
        <v>13</v>
      </c>
      <c r="E18" s="5">
        <v>1</v>
      </c>
      <c r="F18" s="4" t="str">
        <f t="shared" si="0"/>
        <v>X</v>
      </c>
      <c r="G18" s="2"/>
      <c r="H18" s="33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33"/>
      <c r="P18" s="4" t="s">
        <v>78</v>
      </c>
      <c r="Q18" s="5">
        <v>1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>
      <c r="A19" s="55" t="s">
        <v>79</v>
      </c>
      <c r="B19" s="4" t="s">
        <v>80</v>
      </c>
      <c r="C19" s="5">
        <v>2</v>
      </c>
      <c r="D19" s="5" t="s">
        <v>13</v>
      </c>
      <c r="E19" s="5">
        <v>0</v>
      </c>
      <c r="F19" s="4" t="str">
        <f t="shared" si="0"/>
        <v>1</v>
      </c>
      <c r="G19" s="2"/>
      <c r="H19" s="55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55" t="s">
        <v>79</v>
      </c>
      <c r="P19" s="4" t="s">
        <v>82</v>
      </c>
      <c r="Q19" s="5">
        <v>1</v>
      </c>
      <c r="R19" s="5" t="s">
        <v>13</v>
      </c>
      <c r="S19" s="5">
        <v>1</v>
      </c>
      <c r="T19" s="4" t="str">
        <f t="shared" si="2"/>
        <v>X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7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4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v>0</v>
      </c>
    </row>
    <row r="20" spans="1:40" ht="21.75" customHeight="1">
      <c r="A20" s="33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33"/>
      <c r="I20" s="4" t="s">
        <v>84</v>
      </c>
      <c r="J20" s="5">
        <v>2</v>
      </c>
      <c r="K20" s="5" t="s">
        <v>13</v>
      </c>
      <c r="L20" s="5">
        <v>0</v>
      </c>
      <c r="M20" s="4" t="str">
        <f t="shared" si="1"/>
        <v>1</v>
      </c>
      <c r="N20" s="2"/>
      <c r="O20" s="33"/>
      <c r="P20" s="4" t="s">
        <v>85</v>
      </c>
      <c r="Q20" s="5">
        <v>0</v>
      </c>
      <c r="R20" s="5" t="s">
        <v>13</v>
      </c>
      <c r="S20" s="5">
        <v>0</v>
      </c>
      <c r="T20" s="4" t="str">
        <f t="shared" si="2"/>
        <v>X</v>
      </c>
      <c r="V20" s="7">
        <v>3</v>
      </c>
      <c r="W20" s="8" t="str">
        <f>INDEX(StandingsCalc!$B$34:$B$37,MATCH(LARGE(StandingsCalc!$F$34:$F$37,3),StandingsCalc!$F$34:$F$37,0))</f>
        <v>Σενεγάλη</v>
      </c>
      <c r="X20" s="7">
        <f>INDEX(StandingsCalc!$C$34:$C$37,MATCH(W20,StandingsCalc!$B$34:$B$37,0))</f>
        <v>1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32" t="s">
        <v>86</v>
      </c>
      <c r="B21" s="4" t="s">
        <v>87</v>
      </c>
      <c r="C21" s="5">
        <v>2</v>
      </c>
      <c r="D21" s="5" t="s">
        <v>13</v>
      </c>
      <c r="E21" s="5">
        <v>1</v>
      </c>
      <c r="F21" s="4" t="str">
        <f t="shared" si="0"/>
        <v>1</v>
      </c>
      <c r="G21" s="2"/>
      <c r="H21" s="32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32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1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>
      <c r="A22" s="33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33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33"/>
      <c r="P22" s="4" t="s">
        <v>92</v>
      </c>
      <c r="Q22" s="5">
        <v>0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54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54" t="s">
        <v>93</v>
      </c>
      <c r="I23" s="4" t="s">
        <v>95</v>
      </c>
      <c r="J23" s="5">
        <v>3</v>
      </c>
      <c r="K23" s="5" t="s">
        <v>13</v>
      </c>
      <c r="L23" s="5">
        <v>0</v>
      </c>
      <c r="M23" s="4" t="str">
        <f t="shared" si="1"/>
        <v>1</v>
      </c>
      <c r="N23" s="2"/>
      <c r="O23" s="54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6" t="s">
        <v>97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40" ht="21.75" customHeight="1">
      <c r="A24" s="33"/>
      <c r="B24" s="4" t="s">
        <v>98</v>
      </c>
      <c r="C24" s="5">
        <v>2</v>
      </c>
      <c r="D24" s="5" t="s">
        <v>13</v>
      </c>
      <c r="E24" s="5">
        <v>2</v>
      </c>
      <c r="F24" s="4" t="str">
        <f t="shared" si="0"/>
        <v>X</v>
      </c>
      <c r="G24" s="2"/>
      <c r="H24" s="33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33"/>
      <c r="P24" s="4" t="s">
        <v>100</v>
      </c>
      <c r="Q24" s="5">
        <v>2</v>
      </c>
      <c r="R24" s="5" t="s">
        <v>13</v>
      </c>
      <c r="S24" s="5">
        <v>1</v>
      </c>
      <c r="T24" s="4" t="str">
        <f t="shared" si="2"/>
        <v>1</v>
      </c>
      <c r="V24" s="45" t="s">
        <v>101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40" ht="21.75" customHeight="1">
      <c r="A25" s="34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34" t="s">
        <v>102</v>
      </c>
      <c r="I25" s="4" t="s">
        <v>104</v>
      </c>
      <c r="J25" s="5">
        <v>4</v>
      </c>
      <c r="K25" s="5" t="s">
        <v>13</v>
      </c>
      <c r="L25" s="5">
        <v>1</v>
      </c>
      <c r="M25" s="4" t="str">
        <f t="shared" si="1"/>
        <v>1</v>
      </c>
      <c r="N25" s="2"/>
      <c r="O25" s="54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45" t="s">
        <v>106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40" ht="24.95" customHeight="1">
      <c r="A26" s="33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33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33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37" t="s">
        <v>110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</row>
    <row r="27" spans="1:40" ht="24.95" customHeight="1">
      <c r="V27" s="57" t="s">
        <v>111</v>
      </c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7"/>
    </row>
    <row r="28" spans="1:40" ht="24" customHeight="1">
      <c r="V28" s="25" t="s">
        <v>112</v>
      </c>
      <c r="W28" s="26"/>
      <c r="X28" s="26"/>
      <c r="Y28" s="27"/>
      <c r="Z28" s="15"/>
      <c r="AA28" s="25" t="s">
        <v>113</v>
      </c>
      <c r="AB28" s="26"/>
      <c r="AC28" s="26"/>
      <c r="AD28" s="27"/>
      <c r="AE28" s="15"/>
      <c r="AF28" s="25" t="s">
        <v>113</v>
      </c>
      <c r="AG28" s="26"/>
      <c r="AH28" s="26"/>
      <c r="AI28" s="27"/>
      <c r="AJ28" s="15"/>
      <c r="AK28" s="25" t="s">
        <v>113</v>
      </c>
      <c r="AL28" s="26"/>
      <c r="AM28" s="26"/>
      <c r="AN28" s="27"/>
    </row>
    <row r="29" spans="1:40" ht="24" customHeight="1">
      <c r="V29" s="15" t="str">
        <f>KnockoutCalc!$C$32</f>
        <v>Τσεχία</v>
      </c>
      <c r="W29" s="15" t="s">
        <v>13</v>
      </c>
      <c r="X29" s="15" t="str">
        <f>KnockoutCalc!$D$32</f>
        <v>Βοσνία και Ερζεγοβίνη</v>
      </c>
      <c r="Y29" s="16" t="s">
        <v>149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Νότια Αφρική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Σκωτία</v>
      </c>
      <c r="AI29" s="16" t="s">
        <v>194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170</v>
      </c>
    </row>
    <row r="30" spans="1:40" ht="24" customHeight="1">
      <c r="B30" s="20" t="s">
        <v>114</v>
      </c>
      <c r="C30" s="48" t="s">
        <v>769</v>
      </c>
      <c r="D30" s="48"/>
      <c r="E30" s="48"/>
      <c r="F30" s="48"/>
      <c r="G30" s="4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8" t="s">
        <v>770</v>
      </c>
      <c r="D31" s="52"/>
      <c r="E31" s="52"/>
      <c r="F31" s="52"/>
      <c r="G31" s="52"/>
      <c r="V31" s="25" t="s">
        <v>116</v>
      </c>
      <c r="W31" s="26"/>
      <c r="X31" s="26"/>
      <c r="Y31" s="27"/>
      <c r="Z31" s="15"/>
      <c r="AA31" s="25" t="s">
        <v>116</v>
      </c>
      <c r="AB31" s="26"/>
      <c r="AC31" s="26"/>
      <c r="AD31" s="27"/>
      <c r="AE31" s="15"/>
      <c r="AF31" s="25" t="s">
        <v>116</v>
      </c>
      <c r="AG31" s="26"/>
      <c r="AH31" s="26"/>
      <c r="AI31" s="27"/>
      <c r="AJ31" s="15"/>
      <c r="AK31" s="25" t="s">
        <v>117</v>
      </c>
      <c r="AL31" s="26"/>
      <c r="AM31" s="26"/>
      <c r="AN31" s="27"/>
    </row>
    <row r="32" spans="1:40" ht="24" customHeight="1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Κουρασάο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5" t="s">
        <v>117</v>
      </c>
      <c r="W34" s="26"/>
      <c r="X34" s="26"/>
      <c r="Y34" s="27"/>
      <c r="Z34" s="15"/>
      <c r="AA34" s="25" t="s">
        <v>117</v>
      </c>
      <c r="AB34" s="26"/>
      <c r="AC34" s="26"/>
      <c r="AD34" s="27"/>
      <c r="AE34" s="15"/>
      <c r="AF34" s="25" t="s">
        <v>118</v>
      </c>
      <c r="AG34" s="26"/>
      <c r="AH34" s="26"/>
      <c r="AI34" s="27"/>
      <c r="AJ34" s="15"/>
      <c r="AK34" s="25" t="s">
        <v>118</v>
      </c>
      <c r="AL34" s="26"/>
      <c r="AM34" s="26"/>
      <c r="AN34" s="27"/>
    </row>
    <row r="35" spans="22:40" ht="24" customHeight="1">
      <c r="V35" s="15" t="str">
        <f>KnockoutCalc!$C$40</f>
        <v>Αυστραλία</v>
      </c>
      <c r="W35" s="15" t="s">
        <v>13</v>
      </c>
      <c r="X35" s="15" t="str">
        <f>KnockoutCalc!$D$40</f>
        <v>Καναδάς</v>
      </c>
      <c r="Y35" s="16" t="s">
        <v>184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Σενεγάλη</v>
      </c>
      <c r="AD35" s="16" t="s">
        <v>200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221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5" t="s">
        <v>118</v>
      </c>
      <c r="W37" s="26"/>
      <c r="X37" s="26"/>
      <c r="Y37" s="27"/>
      <c r="Z37" s="15"/>
      <c r="AA37" s="25" t="s">
        <v>119</v>
      </c>
      <c r="AB37" s="26"/>
      <c r="AC37" s="26"/>
      <c r="AD37" s="27"/>
      <c r="AE37" s="15"/>
      <c r="AF37" s="25" t="s">
        <v>119</v>
      </c>
      <c r="AG37" s="26"/>
      <c r="AH37" s="26"/>
      <c r="AI37" s="27"/>
      <c r="AJ37" s="15"/>
      <c r="AK37" s="25" t="s">
        <v>119</v>
      </c>
      <c r="AL37" s="26"/>
      <c r="AM37" s="26"/>
      <c r="AN37" s="27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Τυνησία</v>
      </c>
      <c r="Y38" s="16" t="s">
        <v>161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216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7" t="s">
        <v>185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31" t="s">
        <v>120</v>
      </c>
      <c r="W41" s="26"/>
      <c r="X41" s="26"/>
      <c r="Y41" s="27"/>
      <c r="Z41" s="15"/>
      <c r="AA41" s="31" t="s">
        <v>120</v>
      </c>
      <c r="AB41" s="26"/>
      <c r="AC41" s="26"/>
      <c r="AD41" s="27"/>
      <c r="AE41" s="15"/>
      <c r="AF41" s="31" t="s">
        <v>121</v>
      </c>
      <c r="AG41" s="26"/>
      <c r="AH41" s="26"/>
      <c r="AI41" s="27"/>
      <c r="AJ41" s="15"/>
      <c r="AK41" s="31" t="s">
        <v>121</v>
      </c>
      <c r="AL41" s="26"/>
      <c r="AM41" s="26"/>
      <c r="AN41" s="27"/>
    </row>
    <row r="42" spans="22:40" ht="24" customHeight="1">
      <c r="V42" s="15" t="str">
        <f>KnockoutCalc!$C$48</f>
        <v>Τσεχία</v>
      </c>
      <c r="W42" s="15" t="s">
        <v>13</v>
      </c>
      <c r="X42" s="15" t="str">
        <f>KnockoutCalc!$D$48</f>
        <v>Ολλανδία</v>
      </c>
      <c r="Y42" s="16" t="s">
        <v>194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208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143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46" t="s">
        <v>122</v>
      </c>
      <c r="W44" s="26"/>
      <c r="X44" s="26"/>
      <c r="Y44" s="27"/>
      <c r="Z44" s="15"/>
      <c r="AA44" s="46" t="s">
        <v>122</v>
      </c>
      <c r="AB44" s="26"/>
      <c r="AC44" s="26"/>
      <c r="AD44" s="27"/>
      <c r="AE44" s="15"/>
      <c r="AF44" s="46" t="s">
        <v>123</v>
      </c>
      <c r="AG44" s="26"/>
      <c r="AH44" s="26"/>
      <c r="AI44" s="27"/>
      <c r="AJ44" s="15"/>
      <c r="AK44" s="46" t="s">
        <v>123</v>
      </c>
      <c r="AL44" s="26"/>
      <c r="AM44" s="26"/>
      <c r="AN44" s="27"/>
    </row>
    <row r="45" spans="22:40" ht="24" customHeight="1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Αυστραλία</v>
      </c>
      <c r="AB45" s="15" t="s">
        <v>13</v>
      </c>
      <c r="AC45" s="15" t="str">
        <f>KnockoutCalc!$D$53</f>
        <v>Βέλγιο</v>
      </c>
      <c r="AD45" s="16" t="s">
        <v>200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212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26"/>
      <c r="X48" s="26"/>
      <c r="Y48" s="27"/>
      <c r="Z48" s="15"/>
      <c r="AA48" s="44" t="s">
        <v>125</v>
      </c>
      <c r="AB48" s="26"/>
      <c r="AC48" s="26"/>
      <c r="AD48" s="27"/>
      <c r="AE48" s="15"/>
      <c r="AF48" s="44" t="s">
        <v>126</v>
      </c>
      <c r="AG48" s="26"/>
      <c r="AH48" s="26"/>
      <c r="AI48" s="27"/>
      <c r="AJ48" s="15"/>
      <c r="AK48" s="44" t="s">
        <v>126</v>
      </c>
      <c r="AL48" s="26"/>
      <c r="AM48" s="26"/>
      <c r="AN48" s="27"/>
    </row>
    <row r="49" spans="22:40" ht="24" customHeight="1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Μεξικό</v>
      </c>
      <c r="AB49" s="15" t="s">
        <v>13</v>
      </c>
      <c r="AC49" s="15" t="str">
        <f>KnockoutCalc!$D$57</f>
        <v>Γαλλία</v>
      </c>
      <c r="AD49" s="16" t="s">
        <v>208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51" t="s">
        <v>127</v>
      </c>
      <c r="W52" s="26"/>
      <c r="X52" s="26"/>
      <c r="Y52" s="27"/>
      <c r="Z52" s="15"/>
      <c r="AA52" s="51" t="s">
        <v>128</v>
      </c>
      <c r="AB52" s="26"/>
      <c r="AC52" s="26"/>
      <c r="AD52" s="27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208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0" t="s">
        <v>129</v>
      </c>
      <c r="AB56" s="26"/>
      <c r="AC56" s="26"/>
      <c r="AD56" s="27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49" t="s">
        <v>130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Βοσνία και Ερζεγοβίνη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Αφρική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Σκωτία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Κουρασάο</v>
      </c>
      <c r="AP75" t="str">
        <f>IF($AC$32="","",$AC$32)</f>
        <v>Νορβηγία</v>
      </c>
    </row>
    <row r="76" spans="22:42">
      <c r="AO76" t="str">
        <f>IF($AF$32="","",$AF$32)</f>
        <v>Μεξικό</v>
      </c>
      <c r="AP76" t="str">
        <f>IF($AH$32="","",$AH$32)</f>
        <v>Σαουδική Αραβία</v>
      </c>
    </row>
    <row r="77" spans="22:42">
      <c r="AO77" t="str">
        <f>IF($AK$32="","",$AK$32)</f>
        <v>Αγγλία</v>
      </c>
      <c r="AP77" t="str">
        <f>IF($AM$32="","",$AM$32)</f>
        <v>ΛΔ Κονγκό</v>
      </c>
    </row>
    <row r="78" spans="22:42">
      <c r="AO78" t="str">
        <f>IF($V$35="","",$V$35)</f>
        <v>Αυστραλία</v>
      </c>
      <c r="AP78" t="str">
        <f>IF($X$35="","",$X$35)</f>
        <v>Καναδάς</v>
      </c>
    </row>
    <row r="79" spans="22:42">
      <c r="AO79" t="str">
        <f>IF($AA$35="","",$AA$35)</f>
        <v>Βέλγιο</v>
      </c>
      <c r="AP79" t="str">
        <f>IF($AC$35="","",$AC$35)</f>
        <v>Σενεγάλη</v>
      </c>
    </row>
    <row r="80" spans="22:42">
      <c r="AO80" t="str">
        <f>IF($AF$35="","",$AF$35)</f>
        <v>Κολομβία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Τυνησία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Πορτογαλία</v>
      </c>
      <c r="AP84" t="str">
        <f>IF($AH$38="","",$AH$38)</f>
        <v>Γκάνα</v>
      </c>
    </row>
    <row r="85" spans="41:42">
      <c r="AO85" t="str">
        <f>IF($AK$38="","",$AK$38)</f>
        <v>Τουρκία</v>
      </c>
      <c r="AP85" t="str">
        <f>IF($AM$38="","",$AM$38)</f>
        <v>Αίγυπτος</v>
      </c>
    </row>
    <row r="86" spans="41:42">
      <c r="AO86" t="str">
        <f>IF($V$42="","",$V$42)</f>
        <v>Τσεχία</v>
      </c>
      <c r="AP86" t="str">
        <f>IF($X$42="","",$X$42)</f>
        <v>Ολλανδία</v>
      </c>
    </row>
    <row r="87" spans="41:42">
      <c r="AO87" t="str">
        <f>IF($AA$42="","",$AA$42)</f>
        <v>Γερμανία</v>
      </c>
      <c r="AP87" t="str">
        <f>IF($AC$42="","",$AC$42)</f>
        <v>Γαλλία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Μεξικό</v>
      </c>
      <c r="AP89" t="str">
        <f>IF($AM$42="","",$AM$42)</f>
        <v>Αγγλία</v>
      </c>
    </row>
    <row r="90" spans="41:42">
      <c r="AO90" t="str">
        <f>IF($V$45="","",$V$45)</f>
        <v>Κροατία</v>
      </c>
      <c r="AP90" t="str">
        <f>IF($X$45="","",$X$45)</f>
        <v>Ισπανία</v>
      </c>
    </row>
    <row r="91" spans="41:42">
      <c r="AO91" t="str">
        <f>IF($AA$45="","",$AA$45)</f>
        <v>Αυστραλία</v>
      </c>
      <c r="AP91" t="str">
        <f>IF($AC$45="","",$AC$45)</f>
        <v>Βέλγιο</v>
      </c>
    </row>
    <row r="92" spans="41:42">
      <c r="AO92" t="str">
        <f>IF($AF$45="","",$AF$45)</f>
        <v>Αργεντινή</v>
      </c>
      <c r="AP92" t="str">
        <f>IF($AH$45="","",$AH$45)</f>
        <v>Τουρκία</v>
      </c>
    </row>
    <row r="93" spans="41:42">
      <c r="AO93" t="str">
        <f>IF($AK$45="","",$AK$45)</f>
        <v>Ελβετία</v>
      </c>
      <c r="AP93" t="str">
        <f>IF($AM$45="","",$AM$45)</f>
        <v>Πορτογαλία</v>
      </c>
    </row>
    <row r="94" spans="41:42">
      <c r="AO94" t="str">
        <f>IF($V$49="","",$V$49)</f>
        <v>Ολλανδία</v>
      </c>
      <c r="AP94" t="str">
        <f>IF($X$49="","",$X$49)</f>
        <v>Βραζιλία</v>
      </c>
    </row>
    <row r="95" spans="41:42">
      <c r="AO95" t="str">
        <f>IF($AA$49="","",$AA$49)</f>
        <v>Μεξικό</v>
      </c>
      <c r="AP95" t="str">
        <f>IF($AC$49="","",$AC$49)</f>
        <v>Γαλλία</v>
      </c>
    </row>
    <row r="96" spans="41:42">
      <c r="AO96" t="str">
        <f>IF($AF$49="","",$AF$49)</f>
        <v>Βέλγιο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Πορτογαλία</v>
      </c>
    </row>
    <row r="98" spans="41:42">
      <c r="AO98" t="str">
        <f>IF($V$53="","",$V$53)</f>
        <v>Βραζιλία</v>
      </c>
      <c r="AP98" t="str">
        <f>IF($X$53="","",$X$53)</f>
        <v>Γαλλία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5</v>
      </c>
      <c r="E2">
        <f>SUM(IF('Fixtures by Matchday'!C3&lt;&gt;"",'Fixtures by Matchday'!C3,0),IF('Fixtures by Matchday'!S3&lt;&gt;"",'Fixtures by Matchday'!S3,0),IF('Fixtures by Matchday'!J4&lt;&gt;"",'Fixtures by Matchday'!J4,0))</f>
        <v>7</v>
      </c>
      <c r="F2">
        <f>C2*1000000+(D2+100)*1000+E2*10+(4-0)</f>
        <v>9105074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3098023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-4</v>
      </c>
      <c r="E4">
        <f>SUM(IF('Fixtures by Matchday'!C4&lt;&gt;"",'Fixtures by Matchday'!C4,0),IF('Fixtures by Matchday'!L4&lt;&gt;"",'Fixtures by Matchday'!L4,0),IF('Fixtures by Matchday'!S4&lt;&gt;"",'Fixtures by Matchday'!S4,0))</f>
        <v>2</v>
      </c>
      <c r="F4">
        <f>C4*1000000+(D4+100)*1000+E4*10+(4-2)</f>
        <v>1096022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1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4101041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-3</v>
      </c>
      <c r="E6">
        <f>SUM(IF('Fixtures by Matchday'!C5&lt;&gt;"",'Fixtures by Matchday'!C5,0),IF('Fixtures by Matchday'!S5&lt;&gt;"",'Fixtures by Matchday'!S5,0),IF('Fixtures by Matchday'!J6&lt;&gt;"",'Fixtures by Matchday'!J6,0))</f>
        <v>1</v>
      </c>
      <c r="F6">
        <f>C6*1000000+(D6+100)*1000+E6*10+(4-0)</f>
        <v>3097014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6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9106063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6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5</v>
      </c>
      <c r="F9">
        <f>C9*1000000+(D9+100)*1000+E9*10+(4-3)</f>
        <v>6102051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8</v>
      </c>
      <c r="F10">
        <f>C10*1000000+(D10+100)*1000+E10*10+(4-0)</f>
        <v>9106084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3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3100043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93002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6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5</v>
      </c>
      <c r="F13">
        <f>C13*1000000+(D13+100)*1000+E13*10+(4-3)</f>
        <v>6101051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0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-5</v>
      </c>
      <c r="E14">
        <f>SUM(IF('Fixtures by Matchday'!C9&lt;&gt;"",'Fixtures by Matchday'!C9,0),IF('Fixtures by Matchday'!S9&lt;&gt;"",'Fixtures by Matchday'!S9,0),IF('Fixtures by Matchday'!J10&lt;&gt;"",'Fixtures by Matchday'!J10,0))</f>
        <v>1</v>
      </c>
      <c r="F14">
        <f>C14*1000000+(D14+100)*1000+E14*10+(4-0)</f>
        <v>95014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5</v>
      </c>
      <c r="F15">
        <f>C15*1000000+(D15+100)*1000+E15*10+(4-1)</f>
        <v>4100053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7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4</v>
      </c>
      <c r="E16">
        <f>SUM(IF('Fixtures by Matchday'!C10&lt;&gt;"",'Fixtures by Matchday'!C10,0),IF('Fixtures by Matchday'!L10&lt;&gt;"",'Fixtures by Matchday'!L10,0),IF('Fixtures by Matchday'!S10&lt;&gt;"",'Fixtures by Matchday'!S10,0))</f>
        <v>6</v>
      </c>
      <c r="F16">
        <f>C16*1000000+(D16+100)*1000+E16*10+(4-2)</f>
        <v>7104062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6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1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6101041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10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9110104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2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-3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2097023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2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-4</v>
      </c>
      <c r="E20">
        <f>SUM(IF('Fixtures by Matchday'!L11&lt;&gt;"",'Fixtures by Matchday'!L11,0),IF('Fixtures by Matchday'!C12&lt;&gt;"",'Fixtures by Matchday'!C12,0),IF('Fixtures by Matchday'!S12&lt;&gt;"",'Fixtures by Matchday'!S12,0))</f>
        <v>1</v>
      </c>
      <c r="F20">
        <f>C20*1000000+(D20+100)*1000+E20*10+(4-2)</f>
        <v>2096012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2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-3</v>
      </c>
      <c r="E21">
        <f>SUM(IF('Fixtures by Matchday'!Q11&lt;&gt;"",'Fixtures by Matchday'!Q11,0),IF('Fixtures by Matchday'!E12&lt;&gt;"",'Fixtures by Matchday'!E12,0),IF('Fixtures by Matchday'!J12&lt;&gt;"",'Fixtures by Matchday'!J12,0))</f>
        <v>1</v>
      </c>
      <c r="F21">
        <f>C21*1000000+(D21+100)*1000+E21*10+(4-3)</f>
        <v>2097011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5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9105064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6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6101033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0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-4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96022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2</v>
      </c>
      <c r="F25">
        <f>C25*1000000+(D25+100)*1000+E25*10+(4-3)</f>
        <v>3098021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5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9105064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1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6101053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3099042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-5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95021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9</v>
      </c>
      <c r="E30">
        <f>SUM(IF('Fixtures by Matchday'!C17&lt;&gt;"",'Fixtures by Matchday'!C17,0),IF('Fixtures by Matchday'!J17&lt;&gt;"",'Fixtures by Matchday'!J17,0),IF('Fixtures by Matchday'!S18&lt;&gt;"",'Fixtures by Matchday'!S18,0))</f>
        <v>10</v>
      </c>
      <c r="F30">
        <f>C30*1000000+(D30+100)*1000+E30*10+(4-0)</f>
        <v>9109104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-10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90003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4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0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4100032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4101051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7105064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1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-4</v>
      </c>
      <c r="E35">
        <f>SUM(IF('Fixtures by Matchday'!E19&lt;&gt;"",'Fixtures by Matchday'!E19,0),IF('Fixtures by Matchday'!L20&lt;&gt;"",'Fixtures by Matchday'!L20,0),IF('Fixtures by Matchday'!Q20&lt;&gt;"",'Fixtures by Matchday'!Q20,0))</f>
        <v>0</v>
      </c>
      <c r="F35">
        <f>C35*1000000+(D35+100)*1000+E35*10+(4-1)</f>
        <v>1096003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7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4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7104052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1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-5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1095001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9106084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0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3100033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3</v>
      </c>
      <c r="E40">
        <f>SUM(IF('Fixtures by Matchday'!L21&lt;&gt;"",'Fixtures by Matchday'!L21,0),IF('Fixtures by Matchday'!S21&lt;&gt;"",'Fixtures by Matchday'!S21,0),IF('Fixtures by Matchday'!C22&lt;&gt;"",'Fixtures by Matchday'!C22,0))</f>
        <v>5</v>
      </c>
      <c r="F40">
        <f>C40*1000000+(D40+100)*1000+E40*10+(4-2)</f>
        <v>6103052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-9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91001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9</v>
      </c>
      <c r="E42">
        <f>SUM(IF('Fixtures by Matchday'!C23&lt;&gt;"",'Fixtures by Matchday'!C23,0),IF('Fixtures by Matchday'!J23&lt;&gt;"",'Fixtures by Matchday'!J23,0),IF('Fixtures by Matchday'!S23&lt;&gt;"",'Fixtures by Matchday'!S23,0))</f>
        <v>10</v>
      </c>
      <c r="F42">
        <f>C42*1000000+(D42+100)*1000+E42*10+(4-0)</f>
        <v>9109104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3095023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1096032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4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0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4100051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3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6103053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3097032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-6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94001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Αφρική</v>
      </c>
      <c r="E2">
        <f>IFERROR(INDEX(StandingsCalc!$F$2:$F$49,MATCH(D2,StandingsCalc!$B$2:$B$49,0))+(13-1)/1000,-999999)</f>
        <v>3098023.0120000001</v>
      </c>
      <c r="F2">
        <f t="shared" ref="F2:F13" si="0">1+COUNTIF($E$2:$E$13,"&gt;"&amp;E2)</f>
        <v>6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3097014.0109999999</v>
      </c>
      <c r="F3">
        <f t="shared" si="0"/>
        <v>9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Σκωτία</v>
      </c>
      <c r="D4" t="str">
        <f>'Fixtures by Matchday'!$AG$6</f>
        <v>Μαρόκο</v>
      </c>
      <c r="E4">
        <f>IFERROR(INDEX(StandingsCalc!$F$2:$F$49,MATCH(D4,StandingsCalc!$B$2:$B$49,0))+(13-3)/1000,-999999)</f>
        <v>3100043.01</v>
      </c>
      <c r="F4">
        <f t="shared" si="0"/>
        <v>3</v>
      </c>
    </row>
    <row r="5" spans="1:23" ht="15" customHeight="1">
      <c r="A5" t="s">
        <v>36</v>
      </c>
      <c r="B5" t="str">
        <f>'Fixtures by Matchday'!$AL$4</f>
        <v>Αυστραλία</v>
      </c>
      <c r="C5" t="str">
        <f>'Fixtures by Matchday'!$AL$5</f>
        <v>Τουρκία</v>
      </c>
      <c r="D5" t="str">
        <f>'Fixtures by Matchday'!$AL$6</f>
        <v>Παραγουάη</v>
      </c>
      <c r="E5">
        <f>IFERROR(INDEX(StandingsCalc!$F$2:$F$49,MATCH(D5,StandingsCalc!$B$2:$B$49,0))+(13-4)/1000,-999999)</f>
        <v>4100053.0090000001</v>
      </c>
      <c r="F5">
        <f t="shared" si="0"/>
        <v>1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Κουρασάο</v>
      </c>
      <c r="D6" t="str">
        <f>'Fixtures by Matchday'!$W$13</f>
        <v>Εκουαδόρ</v>
      </c>
      <c r="E6">
        <f>IFERROR(INDEX(StandingsCalc!$F$2:$F$49,MATCH(D6,StandingsCalc!$B$2:$B$49,0))+(13-5)/1000,-999999)</f>
        <v>2097011.0079999999</v>
      </c>
      <c r="F6">
        <f t="shared" si="0"/>
        <v>11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3098021.0070000002</v>
      </c>
      <c r="F7">
        <f t="shared" si="0"/>
        <v>7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3099042.0060000001</v>
      </c>
      <c r="F8">
        <f t="shared" si="0"/>
        <v>5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4100032.0049999999</v>
      </c>
      <c r="F9">
        <f t="shared" si="0"/>
        <v>2</v>
      </c>
    </row>
    <row r="10" spans="1:23" ht="15" customHeight="1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Σενεγάλη</v>
      </c>
      <c r="E10">
        <f>IFERROR(INDEX(StandingsCalc!$F$2:$F$49,MATCH(D10,StandingsCalc!$B$2:$B$49,0))+(13-9)/1000,-999999)</f>
        <v>1096003.004</v>
      </c>
      <c r="F10">
        <f t="shared" si="0"/>
        <v>12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3100033.003</v>
      </c>
      <c r="F11">
        <f t="shared" si="0"/>
        <v>4</v>
      </c>
    </row>
    <row r="12" spans="1:23" ht="15" customHeight="1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3095023.0019999999</v>
      </c>
      <c r="F12">
        <f t="shared" si="0"/>
        <v>10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3097032.0010000002</v>
      </c>
      <c r="F13">
        <f t="shared" si="0"/>
        <v>8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D F G H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94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93</v>
      </c>
      <c r="W20" t="str">
        <f t="shared" ref="W20:W27" si="1">IF($L20="","",INDEX($D$2:$D$13,MATCH($L20,$A$2:$A$13,0),1))</f>
        <v>Νότια Αφρική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93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98</v>
      </c>
      <c r="W21" t="str">
        <f t="shared" si="1"/>
        <v>Παραγουάη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97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93</v>
      </c>
      <c r="U22">
        <f>IFERROR(IF(AND(INDEX($F$2:$F$13,MATCH(P22,$A$2:$A$13,0))&lt;=8,COUNTIF($L$20:L21,P22)=0),100-INDEX($F$2:$F$13,MATCH(P22,$A$2:$A$13,0)),-999),-999)</f>
        <v>98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Σαουδική Αραβία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96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93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96</v>
      </c>
      <c r="W24" t="str">
        <f t="shared" si="1"/>
        <v>Καναδάς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96</v>
      </c>
      <c r="W25" t="str">
        <f t="shared" si="1"/>
        <v>Σενεγάλη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93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96</v>
      </c>
      <c r="W26" t="str">
        <f t="shared" si="1"/>
        <v>Τυνησία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96</v>
      </c>
      <c r="V27">
        <f>IFERROR(IF(AND(INDEX($F$2:$F$13,MATCH(Q27,$A$2:$A$13,0))&lt;=8,COUNTIF($L$20:L26,Q27)=0),100-INDEX($F$2:$F$13,MATCH(Q27,$A$2:$A$13,0)),-999),-999)</f>
        <v>92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Τσεχία</v>
      </c>
      <c r="D32" t="str">
        <f>INDEX($C$2:$C$13,MATCH("B",$A$2:$A$13,0))</f>
        <v>Βοσνία και Ερζεγοβίνη</v>
      </c>
      <c r="E32" t="str">
        <f>'Fixtures by Matchday'!$Y29</f>
        <v>Τσεχία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Νότια Αφρική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Σκωτία</v>
      </c>
      <c r="E34" t="str">
        <f>'Fixtures by Matchday'!$AI29</f>
        <v>Ολλανδία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>
      <c r="A37">
        <v>78</v>
      </c>
      <c r="B37" t="s">
        <v>267</v>
      </c>
      <c r="C37" t="str">
        <f>INDEX($C$2:$C$13,MATCH("E",$A$2:$A$13,0))</f>
        <v>Κουρασάο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Αυστραλία</v>
      </c>
      <c r="D40" t="str">
        <f>IFERROR(INDEX($D$2:$D$13,MATCH($L$24,$A$2:$A$13,0),1),"")</f>
        <v>Καναδάς</v>
      </c>
      <c r="E40" t="str">
        <f>'Fixtures by Matchday'!$Y35</f>
        <v>Αυστραλία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Σενεγάλη</v>
      </c>
      <c r="E41" t="str">
        <f>'Fixtures by Matchday'!$AD35</f>
        <v>Βέλγιο</v>
      </c>
    </row>
    <row r="42" spans="1:5" ht="15" customHeight="1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Τυνησία</v>
      </c>
      <c r="E44" t="str">
        <f>'Fixtures by Matchday'!$Y38</f>
        <v>Ελβετία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Τουρκία</v>
      </c>
    </row>
    <row r="48" spans="1:5" ht="15" customHeight="1">
      <c r="A48">
        <v>89</v>
      </c>
      <c r="B48" t="s">
        <v>268</v>
      </c>
      <c r="C48" t="str">
        <f>IF(E32="","",E32)</f>
        <v>Τσεχία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Μεξικό</v>
      </c>
    </row>
    <row r="52" spans="1:5" ht="15" customHeight="1">
      <c r="A52">
        <v>93</v>
      </c>
      <c r="B52" t="s">
        <v>268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Αυστραλία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>
      <c r="A56">
        <v>97</v>
      </c>
      <c r="B56" t="s">
        <v>269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Μεξικό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>
      <c r="A58">
        <v>99</v>
      </c>
      <c r="B58" t="s">
        <v>269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>
      <c r="A70" t="str">
        <f>'Fixtures by Matchday'!$V29</f>
        <v>Τσεχία</v>
      </c>
      <c r="B70" t="str">
        <f>'Fixtures by Matchday'!$X29</f>
        <v>Βοσνία και Ερζεγοβίνη</v>
      </c>
    </row>
    <row r="71" spans="1:2">
      <c r="A71" t="str">
        <f>'Fixtures by Matchday'!$AA29</f>
        <v>Γερμανία</v>
      </c>
      <c r="B71" t="str">
        <f>'Fixtures by Matchday'!$AC29</f>
        <v>Νότια Αφρική</v>
      </c>
    </row>
    <row r="72" spans="1:2">
      <c r="A72" t="str">
        <f>'Fixtures by Matchday'!$AF29</f>
        <v>Ολλανδία</v>
      </c>
      <c r="B72" t="str">
        <f>'Fixtures by Matchday'!$AH29</f>
        <v>Σκωτία</v>
      </c>
    </row>
    <row r="73" spans="1:2">
      <c r="A73" t="str">
        <f>'Fixtures by Matchday'!$AK29</f>
        <v>Βραζιλία</v>
      </c>
      <c r="B73" t="str">
        <f>'Fixtures by Matchday'!$AM29</f>
        <v>Ιαπωνία</v>
      </c>
    </row>
    <row r="74" spans="1:2">
      <c r="A74" t="str">
        <f>'Fixtures by Matchday'!$V32</f>
        <v>Γαλλία</v>
      </c>
      <c r="B74" t="str">
        <f>'Fixtures by Matchday'!$X32</f>
        <v>Παραγουάη</v>
      </c>
    </row>
    <row r="75" spans="1:2">
      <c r="A75" t="str">
        <f>'Fixtures by Matchday'!$AA32</f>
        <v>Κουρασάο</v>
      </c>
      <c r="B75" t="str">
        <f>'Fixtures by Matchday'!$AC32</f>
        <v>Νορβηγία</v>
      </c>
    </row>
    <row r="76" spans="1:2">
      <c r="A76" t="str">
        <f>'Fixtures by Matchday'!$AF32</f>
        <v>Μεξικό</v>
      </c>
      <c r="B76" t="str">
        <f>'Fixtures by Matchday'!$AH32</f>
        <v>Σαουδική Αραβία</v>
      </c>
    </row>
    <row r="77" spans="1:2">
      <c r="A77" t="str">
        <f>'Fixtures by Matchday'!$AK32</f>
        <v>Αγγλία</v>
      </c>
      <c r="B77" t="str">
        <f>'Fixtures by Matchday'!$AM32</f>
        <v>ΛΔ Κονγκό</v>
      </c>
    </row>
    <row r="78" spans="1:2">
      <c r="A78" t="str">
        <f>'Fixtures by Matchday'!$V35</f>
        <v>Αυστραλία</v>
      </c>
      <c r="B78" t="str">
        <f>'Fixtures by Matchday'!$X35</f>
        <v>Καναδάς</v>
      </c>
    </row>
    <row r="79" spans="1:2">
      <c r="A79" t="str">
        <f>'Fixtures by Matchday'!$AA35</f>
        <v>Βέλγιο</v>
      </c>
      <c r="B79" t="str">
        <f>'Fixtures by Matchday'!$AC35</f>
        <v>Σενεγάλη</v>
      </c>
    </row>
    <row r="80" spans="1:2">
      <c r="A80" t="str">
        <f>'Fixtures by Matchday'!$AF35</f>
        <v>Κολομβία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Τυνησία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Πορτογαλία</v>
      </c>
      <c r="B84" t="str">
        <f>'Fixtures by Matchday'!$AH38</f>
        <v>Γκάνα</v>
      </c>
    </row>
    <row r="85" spans="1:2">
      <c r="A85" t="str">
        <f>'Fixtures by Matchday'!$AK38</f>
        <v>Τουρκία</v>
      </c>
      <c r="B85" t="str">
        <f>'Fixtures by Matchday'!$AM38</f>
        <v>Αίγυπτος</v>
      </c>
    </row>
    <row r="86" spans="1:2">
      <c r="A86" t="str">
        <f>'Fixtures by Matchday'!$V42</f>
        <v>Τσεχία</v>
      </c>
      <c r="B86" t="str">
        <f>'Fixtures by Matchday'!$X42</f>
        <v>Ολλανδία</v>
      </c>
    </row>
    <row r="87" spans="1:2">
      <c r="A87" t="str">
        <f>'Fixtures by Matchday'!$AA42</f>
        <v>Γερμανία</v>
      </c>
      <c r="B87" t="str">
        <f>'Fixtures by Matchday'!$AC42</f>
        <v>Γαλλία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Μεξικό</v>
      </c>
      <c r="B89" t="str">
        <f>'Fixtures by Matchday'!$AM42</f>
        <v>Αγγλία</v>
      </c>
    </row>
    <row r="90" spans="1:2">
      <c r="A90" t="str">
        <f>'Fixtures by Matchday'!$V45</f>
        <v>Κροατία</v>
      </c>
      <c r="B90" t="str">
        <f>'Fixtures by Matchday'!$X45</f>
        <v>Ισπανία</v>
      </c>
    </row>
    <row r="91" spans="1:2">
      <c r="A91" t="str">
        <f>'Fixtures by Matchday'!$AA45</f>
        <v>Αυστραλία</v>
      </c>
      <c r="B91" t="str">
        <f>'Fixtures by Matchday'!$AC45</f>
        <v>Βέλγιο</v>
      </c>
    </row>
    <row r="92" spans="1:2">
      <c r="A92" t="str">
        <f>'Fixtures by Matchday'!$AF45</f>
        <v>Αργεντινή</v>
      </c>
      <c r="B92" t="str">
        <f>'Fixtures by Matchday'!$AH45</f>
        <v>Τουρκία</v>
      </c>
    </row>
    <row r="93" spans="1:2">
      <c r="A93" t="str">
        <f>'Fixtures by Matchday'!$AK45</f>
        <v>Ελβετία</v>
      </c>
      <c r="B93" t="str">
        <f>'Fixtures by Matchday'!$AM45</f>
        <v>Πορτογαλία</v>
      </c>
    </row>
    <row r="94" spans="1:2">
      <c r="A94" t="str">
        <f>'Fixtures by Matchday'!$V49</f>
        <v>Ολλανδία</v>
      </c>
      <c r="B94" t="str">
        <f>'Fixtures by Matchday'!$X49</f>
        <v>Βραζιλία</v>
      </c>
    </row>
    <row r="95" spans="1:2">
      <c r="A95" t="str">
        <f>'Fixtures by Matchday'!$AA49</f>
        <v>Μεξικό</v>
      </c>
      <c r="B95" t="str">
        <f>'Fixtures by Matchday'!$AC49</f>
        <v>Γαλλία</v>
      </c>
    </row>
    <row r="96" spans="1:2">
      <c r="A96" t="str">
        <f>'Fixtures by Matchday'!$AF49</f>
        <v>Βέλγιο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Πορτογαλία</v>
      </c>
    </row>
    <row r="98" spans="1:2">
      <c r="A98" t="str">
        <f>'Fixtures by Matchday'!$V53</f>
        <v>Βραζιλία</v>
      </c>
      <c r="B98" t="str">
        <f>'Fixtures by Matchday'!$X53</f>
        <v>Γαλλία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ΑΡΕΤΗ ΚΑΓΙΑ</cp:lastModifiedBy>
  <dcterms:created xsi:type="dcterms:W3CDTF">2026-06-05T07:36:57Z</dcterms:created>
  <dcterms:modified xsi:type="dcterms:W3CDTF">2026-06-05T07:38:41Z</dcterms:modified>
</cp:coreProperties>
</file>