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AG6" i="1" s="1"/>
  <c r="F14" i="4"/>
  <c r="F18" i="4"/>
  <c r="F22" i="4"/>
  <c r="AB11" i="1" s="1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W19" i="1" l="1"/>
  <c r="C10" i="5" s="1"/>
  <c r="D37" i="5" s="1"/>
  <c r="AC32" i="1" s="1"/>
  <c r="AL7" i="1"/>
  <c r="AM7" i="1" s="1"/>
  <c r="AB5" i="1"/>
  <c r="C3" i="5" s="1"/>
  <c r="D32" i="5" s="1"/>
  <c r="X29" i="1" s="1"/>
  <c r="AL4" i="1"/>
  <c r="AM4" i="1" s="1"/>
  <c r="AG7" i="1"/>
  <c r="AH7" i="1" s="1"/>
  <c r="W21" i="1"/>
  <c r="X21" i="1" s="1"/>
  <c r="W20" i="1"/>
  <c r="X20" i="1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AC6" i="1" s="1"/>
  <c r="W5" i="1"/>
  <c r="X5" i="1" s="1"/>
  <c r="AG12" i="1"/>
  <c r="AH12" i="1" s="1"/>
  <c r="W14" i="1"/>
  <c r="X14" i="1" s="1"/>
  <c r="W12" i="1"/>
  <c r="X12" i="1" s="1"/>
  <c r="AL6" i="1"/>
  <c r="AM6" i="1" s="1"/>
  <c r="AB12" i="1"/>
  <c r="AC12" i="1" s="1"/>
  <c r="AL14" i="1"/>
  <c r="AM14" i="1" s="1"/>
  <c r="W11" i="1"/>
  <c r="X11" i="1" s="1"/>
  <c r="W7" i="1"/>
  <c r="X7" i="1" s="1"/>
  <c r="AL18" i="1"/>
  <c r="B13" i="5" s="1"/>
  <c r="C39" i="5" s="1"/>
  <c r="AK32" i="1" s="1"/>
  <c r="AB21" i="1"/>
  <c r="AC21" i="1" s="1"/>
  <c r="AG19" i="1"/>
  <c r="AH19" i="1" s="1"/>
  <c r="W13" i="1"/>
  <c r="D6" i="5" s="1"/>
  <c r="E6" i="5" s="1"/>
  <c r="AL19" i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C9" i="5" s="1"/>
  <c r="D45" i="5" s="1"/>
  <c r="AC38" i="1" s="1"/>
  <c r="AB13" i="1"/>
  <c r="AC13" i="1" s="1"/>
  <c r="AB20" i="1"/>
  <c r="AC20" i="1" s="1"/>
  <c r="AG21" i="1"/>
  <c r="AH21" i="1" s="1"/>
  <c r="AL5" i="1"/>
  <c r="AM5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AC11" i="1"/>
  <c r="B7" i="5"/>
  <c r="C34" i="5" s="1"/>
  <c r="AF29" i="1" s="1"/>
  <c r="AH6" i="1"/>
  <c r="D4" i="5"/>
  <c r="E4" i="5" s="1"/>
  <c r="C12" i="5" l="1"/>
  <c r="C42" i="5" s="1"/>
  <c r="AF35" i="1" s="1"/>
  <c r="A80" i="5" s="1"/>
  <c r="AH18" i="1"/>
  <c r="X19" i="1"/>
  <c r="D10" i="5"/>
  <c r="E10" i="5" s="1"/>
  <c r="X18" i="1"/>
  <c r="AM12" i="1"/>
  <c r="AM13" i="1"/>
  <c r="D8" i="5"/>
  <c r="E8" i="5" s="1"/>
  <c r="C7" i="5"/>
  <c r="D35" i="5" s="1"/>
  <c r="AM29" i="1" s="1"/>
  <c r="B73" i="5" s="1"/>
  <c r="C6" i="5"/>
  <c r="C37" i="5" s="1"/>
  <c r="AA32" i="1" s="1"/>
  <c r="A75" i="5" s="1"/>
  <c r="B6" i="5"/>
  <c r="C33" i="5" s="1"/>
  <c r="AA29" i="1" s="1"/>
  <c r="A71" i="5" s="1"/>
  <c r="B5" i="5"/>
  <c r="C40" i="5" s="1"/>
  <c r="V35" i="1" s="1"/>
  <c r="A78" i="5" s="1"/>
  <c r="D5" i="5"/>
  <c r="W21" i="5" s="1"/>
  <c r="C5" i="5"/>
  <c r="C47" i="5" s="1"/>
  <c r="AK38" i="1" s="1"/>
  <c r="AO85" i="1" s="1"/>
  <c r="B4" i="5"/>
  <c r="C35" i="5" s="1"/>
  <c r="AK29" i="1" s="1"/>
  <c r="A73" i="5" s="1"/>
  <c r="AC5" i="1"/>
  <c r="D3" i="5"/>
  <c r="E3" i="5" s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D46" i="5" s="1"/>
  <c r="AH38" i="1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B75" i="5"/>
  <c r="AP75" i="1"/>
  <c r="A74" i="5"/>
  <c r="AO74" i="1"/>
  <c r="A79" i="5"/>
  <c r="AO79" i="1"/>
  <c r="AO81" i="1"/>
  <c r="A81" i="5"/>
  <c r="D38" i="5"/>
  <c r="AH32" i="1" s="1"/>
  <c r="W22" i="5"/>
  <c r="E9" i="5"/>
  <c r="AO83" i="1"/>
  <c r="A83" i="5"/>
  <c r="AO72" i="1"/>
  <c r="A72" i="5"/>
  <c r="B83" i="5"/>
  <c r="AP83" i="1"/>
  <c r="W20" i="5"/>
  <c r="D33" i="5"/>
  <c r="AC29" i="1" s="1"/>
  <c r="E2" i="5"/>
  <c r="E5" i="5"/>
  <c r="B70" i="5"/>
  <c r="AP70" i="1"/>
  <c r="AO77" i="1"/>
  <c r="A77" i="5"/>
  <c r="E13" i="5" l="1"/>
  <c r="D40" i="5"/>
  <c r="X35" i="1" s="1"/>
  <c r="AP78" i="1" s="1"/>
  <c r="W24" i="5"/>
  <c r="W27" i="5"/>
  <c r="AO80" i="1"/>
  <c r="W25" i="5"/>
  <c r="D41" i="5"/>
  <c r="AC35" i="1" s="1"/>
  <c r="AP79" i="1" s="1"/>
  <c r="AP73" i="1"/>
  <c r="AO78" i="1"/>
  <c r="AO75" i="1"/>
  <c r="AO71" i="1"/>
  <c r="A85" i="5"/>
  <c r="D36" i="5"/>
  <c r="X32" i="1" s="1"/>
  <c r="B74" i="5" s="1"/>
  <c r="AO73" i="1"/>
  <c r="A70" i="5"/>
  <c r="B85" i="5"/>
  <c r="A82" i="5"/>
  <c r="AP80" i="1"/>
  <c r="D39" i="5"/>
  <c r="AM32" i="1" s="1"/>
  <c r="AP77" i="1" s="1"/>
  <c r="A76" i="5"/>
  <c r="W23" i="5"/>
  <c r="E7" i="5"/>
  <c r="W26" i="5"/>
  <c r="B71" i="5"/>
  <c r="AP71" i="1"/>
  <c r="B84" i="5"/>
  <c r="AP84" i="1"/>
  <c r="B76" i="5"/>
  <c r="AP76" i="1"/>
  <c r="B82" i="5"/>
  <c r="AP82" i="1"/>
  <c r="F11" i="5" l="1"/>
  <c r="V25" i="5" s="1"/>
  <c r="B78" i="5"/>
  <c r="B79" i="5"/>
  <c r="AP74" i="1"/>
  <c r="F6" i="5"/>
  <c r="R26" i="5" s="1"/>
  <c r="F12" i="5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V24" i="5" l="1"/>
  <c r="V26" i="5"/>
  <c r="U27" i="5"/>
  <c r="U23" i="5"/>
  <c r="S25" i="5"/>
  <c r="R23" i="5"/>
  <c r="S27" i="5"/>
  <c r="S24" i="5"/>
  <c r="S22" i="5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<sst xmlns="http://schemas.openxmlformats.org/spreadsheetml/2006/main" count="5479" uniqueCount="771">
  <si>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</si>
  <si>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</si>
  <si>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</si>
  <si>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</si>
  <si>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</si>
  <si>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</si>
  <si>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</si>
  <si>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</si>
  <si>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</si>
  <si>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</si>
  <si>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</si>
  <si>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</si>
  <si>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</si>
  <si>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</si>
  <si>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</si>
  <si>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</si>
  <si>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</si>
  <si>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</si>
  <si>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</si>
  <si>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</si>
  <si>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</si>
  <si>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</si>
  <si>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</si>
  <si>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</si>
  <si>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</si>
  <si>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</si>
  <si>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</si>
  <si>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</si>
  <si>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</si>
  <si>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</si>
  <si>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</si>
  <si>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</si>
  <si>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</si>
  <si>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</si>
  <si>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</si>
  <si>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</si>
  <si>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</si>
  <si>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</si>
  <si>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</si>
  <si>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</si>
  <si>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</si>
  <si>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</si>
  <si>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</si>
  <si>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</si>
  <si>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</si>
  <si>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</si>
  <si>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</si>
  <si>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</si>
  <si>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</si>
  <si>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</si>
  <si>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</si>
  <si>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</si>
  <si>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</si>
  <si>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</si>
  <si>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</si>
  <si>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</si>
  <si>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</si>
  <si>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</si>
  <si>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</si>
  <si>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</si>
  <si>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</si>
  <si>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</si>
  <si>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</si>
  <si>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</si>
  <si>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</si>
  <si>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</si>
  <si>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</si>
  <si>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</si>
  <si>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</si>
  <si>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</si>
  <si>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</si>
  <si>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</si>
  <si>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</si>
  <si>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</si>
  <si>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</si>
  <si>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</si>
  <si>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</si>
  <si>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</si>
  <si>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</si>
  <si>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</si>
  <si>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</si>
  <si>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</si>
  <si>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</si>
  <si>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</si>
  <si>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</si>
  <si>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</si>
  <si>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</si>
  <si>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</si>
  <si>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</si>
  <si>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</si>
  <si>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</si>
  <si>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</si>
  <si>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</si>
  <si>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</si>
  <si>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</si>
  <si>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</si>
  <si>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</si>
  <si>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</si>
  <si>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</si>
  <si>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</si>
  <si>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</si>
  <si>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</si>
  <si>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</si>
  <si>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</si>
  <si>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</si>
  <si>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</si>
  <si>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</si>
  <si>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</si>
  <si>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</si>
  <si>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</si>
  <si>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</si>
  <si>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</si>
  <si>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</si>
  <si>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</si>
  <si>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</si>
  <si>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</si>
  <si>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</si>
  <si>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</si>
  <si>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</si>
  <si>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</si>
  <si>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</si>
  <si>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</si>
  <si>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</si>
  <si>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</si>
  <si>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</si>
  <si>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</si>
  <si>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</si>
  <si>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</si>
  <si>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</si>
  <si>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</si>
  <si>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</si>
  <si>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</si>
  <si>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</si>
  <si>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</si>
  <si>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</si>
  <si>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</si>
  <si>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</si>
  <si>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</si>
  <si>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</si>
  <si>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</si>
  <si>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</si>
  <si>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</si>
  <si>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</si>
  <si>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</si>
  <si>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</si>
  <si>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</si>
  <si>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</si>
  <si>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</si>
  <si>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</si>
  <si>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</si>
  <si>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</si>
  <si>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</si>
  <si>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</si>
  <si>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</si>
  <si>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</si>
  <si>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</si>
  <si>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</si>
  <si>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</si>
  <si>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</si>
  <si>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</si>
  <si>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</si>
  <si>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</si>
  <si>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</si>
  <si>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</si>
  <si>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</si>
  <si>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</si>
  <si>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</si>
  <si>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</si>
  <si>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</si>
  <si>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</si>
  <si>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</si>
  <si>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</si>
  <si>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</si>
  <si>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</si>
  <si>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</si>
  <si>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</si>
  <si>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</si>
  <si>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</si>
  <si>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</si>
  <si>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</si>
  <si>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</si>
  <si>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</si>
  <si>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</si>
  <si>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</si>
  <si>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</si>
  <si>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</si>
  <si>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</si>
  <si>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</si>
  <si>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</si>
  <si>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</si>
  <si>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</si>
  <si>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</si>
  <si>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</si>
  <si>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</si>
  <si>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</si>
  <si>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</si>
  <si>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</si>
  <si>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</si>
  <si>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</si>
  <si>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</si>
  <si>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</si>
  <si>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</si>
  <si>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</si>
  <si>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</si>
  <si>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</si>
  <si>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</si>
  <si>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</si>
  <si>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</si>
  <si>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</si>
  <si>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</si>
  <si>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</si>
  <si>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</si>
  <si>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</si>
  <si>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</si>
  <si>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</si>
  <si>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</si>
  <si>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</si>
  <si>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</si>
  <si>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</si>
  <si>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</si>
  <si>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</si>
  <si>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</si>
  <si>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</si>
  <si>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</si>
  <si>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</si>
  <si>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</si>
  <si>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</si>
  <si>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</si>
  <si>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</si>
  <si>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</si>
  <si>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</si>
  <si>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</si>
  <si>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</si>
  <si>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</si>
  <si>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</si>
  <si>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</si>
  <si>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</si>
  <si>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</si>
  <si>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</si>
  <si>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</si>
  <si>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</si>
  <si>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</si>
  <si>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</si>
  <si>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</si>
  <si>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</si>
  <si>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</si>
  <si>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</si>
  <si>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</si>
  <si>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</si>
  <si>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</si>
  <si>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</si>
  <si>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</si>
  <si>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</si>
  <si>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</si>
  <si>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</si>
  <si>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</si>
  <si>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</si>
  <si>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</si>
  <si>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</si>
  <si>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</si>
  <si>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</si>
  <si>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</si>
  <si>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</si>
  <si>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</si>
  <si>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</si>
  <si>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</si>
  <si>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</si>
  <si>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</si>
  <si>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</si>
  <si>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</si>
  <si>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</si>
  <si>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</si>
  <si>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</si>
  <si>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</si>
  <si>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</si>
  <si>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</si>
  <si>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</si>
  <si>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</si>
  <si>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</si>
  <si>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</si>
  <si>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</si>
  <si>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</si>
  <si>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</si>
  <si>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</si>
  <si>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</si>
  <si>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</si>
  <si>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</si>
  <si>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</si>
  <si>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</si>
  <si>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</si>
  <si>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</si>
  <si>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</si>
  <si>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</si>
  <si>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</si>
  <si>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</si>
  <si>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</si>
  <si>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</si>
  <si>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</si>
  <si>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</si>
  <si>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</si>
  <si>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</si>
  <si>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</si>
  <si>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</si>
  <si>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</si>
  <si>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</si>
  <si>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</si>
  <si>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</si>
  <si>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</si>
  <si>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</si>
  <si>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</si>
  <si>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</si>
  <si>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</si>
  <si>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</si>
  <si>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</si>
  <si>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</si>
  <si>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</si>
  <si>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</si>
  <si>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</si>
  <si>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</si>
  <si>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</si>
  <si>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</si>
  <si>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</si>
  <si>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</si>
  <si>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</si>
  <si>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</si>
  <si>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</si>
  <si>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</si>
  <si>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</si>
  <si>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</si>
  <si>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</si>
  <si>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</si>
  <si>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</si>
  <si>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</si>
  <si>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</si>
  <si>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</si>
  <si>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</si>
  <si>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</si>
  <si>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</si>
  <si>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</si>
  <si>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</si>
  <si>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</si>
  <si>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</si>
  <si>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</si>
  <si>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</si>
  <si>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</si>
  <si>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</si>
  <si>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</si>
  <si>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</si>
  <si>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</si>
  <si>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</si>
  <si>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</si>
  <si>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</si>
  <si>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</si>
  <si>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</si>
  <si>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</si>
  <si>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</si>
  <si>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</si>
  <si>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</si>
  <si>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</si>
  <si>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</si>
  <si>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</si>
  <si>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</si>
  <si>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</si>
  <si>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</si>
  <si>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</si>
  <si>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</si>
  <si>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</si>
  <si>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</si>
  <si>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</si>
  <si>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</si>
  <si>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</si>
  <si>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</si>
  <si>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</si>
  <si>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</si>
  <si>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</si>
  <si>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</si>
  <si>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</si>
  <si>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</si>
  <si>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</si>
  <si>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</si>
  <si>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</si>
  <si>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</si>
  <si>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</si>
  <si>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</si>
  <si>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</si>
  <si>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</si>
  <si>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</si>
  <si>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</si>
  <si>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</si>
  <si>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</si>
  <si>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</si>
  <si>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</si>
  <si>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</si>
  <si>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</si>
  <si>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</si>
  <si>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</si>
  <si>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</si>
  <si>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</si>
  <si>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</si>
  <si>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</si>
  <si>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</si>
  <si>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</si>
  <si>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</si>
  <si>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</si>
  <si>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</si>
  <si>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</si>
  <si>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</si>
  <si>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</si>
  <si>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</si>
  <si>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</si>
  <si>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</si>
  <si>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</si>
  <si>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</si>
  <si>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</si>
  <si>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</si>
  <si>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</si>
  <si>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</si>
  <si>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</si>
  <si>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</si>
  <si>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</si>
  <si>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</si>
  <si>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</si>
  <si>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</si>
  <si>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</si>
  <si>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</si>
  <si>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</si>
  <si>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</si>
  <si>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</si>
  <si>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</si>
  <si>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</si>
  <si>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</si>
  <si>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</si>
  <si>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</si>
  <si>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</si>
  <si>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</si>
  <si>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</si>
  <si>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</si>
  <si>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</si>
  <si>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</si>
  <si>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</si>
  <si>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</si>
  <si>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</si>
  <si>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</si>
  <si>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</si>
  <si>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</si>
  <si>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</si>
  <si>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</si>
  <si>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</si>
  <si>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</si>
  <si>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</si>
  <si>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</si>
  <si>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</si>
  <si>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</si>
  <si>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</si>
  <si>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</si>
  <si>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</si>
  <si>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</si>
  <si>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</si>
  <si>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</si>
  <si>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</si>
  <si>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</si>
  <si>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</si>
  <si>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</si>
  <si>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</si>
  <si>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</si>
  <si>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</si>
  <si>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</si>
  <si>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</si>
  <si>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</si>
  <si>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</si>
  <si>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</si>
  <si>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</si>
  <si>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</si>
  <si>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</si>
  <si>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</si>
  <si>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</si>
  <si>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</si>
  <si>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</si>
  <si>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</si>
  <si>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</si>
  <si>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</si>
  <si>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</si>
  <si>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</si>
  <si>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</si>
  <si>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</si>
  <si>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</si>
  <si>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</si>
  <si>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</si>
  <si>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</si>
  <si>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</si>
  <si>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</si>
  <si>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</si>
  <si>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</si>
  <si>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</si>
  <si>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</si>
  <si>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</si>
  <si>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</si>
  <si>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</si>
  <si>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</si>
  <si>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</si>
  <si>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</si>
  <si>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</si>
  <si>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</si>
  <si>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</si>
  <si>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</si>
  <si>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</si>
  <si>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</si>
  <si>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</si>
  <si>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</si>
  <si>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</si>
  <si>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</si>
  <si>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</si>
  <si>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</si>
  <si>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</si>
  <si>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</si>
  <si>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</si>
  <si>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</si>
  <si>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</si>
  <si>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</si>
  <si>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</si>
  <si>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</si>
  <si>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</si>
  <si>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</si>
  <si>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</si>
  <si>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</si>
  <si>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</si>
  <si>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</si>
  <si>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</si>
  <si>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</si>
  <si>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</si>
  <si>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</si>
  <si>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</si>
  <si>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</si>
  <si>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</si>
  <si>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</si>
  <si>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</si>
  <si>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</si>
  <si>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</si>
  <si>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</si>
  <si>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</si>
  <si>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</si>
  <si>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</si>
  <si>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</si>
  <si>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</si>
  <si>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</si>
  <si>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</si>
  <si>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</si>
  <si>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</si>
  <si>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</si>
  <si>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</si>
  <si>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</si>
  <si>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</si>
  <si>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</si>
  <si>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</si>
  <si>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</si>
  <si>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</si>
  <si>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</si>
  <si>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</si>
  <si>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</si>
  <si>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</si>
  <si>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</si>
  <si>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</si>
  <si>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</si>
  <si>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</si>
  <si>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</si>
  <si>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</si>
  <si>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</si>
  <si>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</si>
  <si>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</si>
  <si>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</si>
  <si>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</si>
  <si>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</si>
  <si>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</si>
  <si>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</si>
  <si>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</si>
  <si>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</si>
  <si>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</si>
  <si>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</si>
  <si>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</si>
  <si>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</si>
  <si>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</si>
  <si>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</si>
  <si>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</si>
  <si>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</si>
  <si>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</si>
  <si>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</si>
  <si>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</si>
  <si>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</si>
  <si>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</si>
  <si>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</si>
  <si>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</si>
  <si>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</si>
  <si>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</si>
  <si>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</si>
  <si>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</si>
  <si>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</si>
  <si>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</si>
  <si>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</si>
  <si>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</si>
  <si>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</si>
  <si>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</si>
  <si>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</si>
  <si>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</si>
  <si>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</si>
  <si>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</si>
  <si>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</si>
  <si>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</si>
  <si>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</si>
  <si>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</si>
  <si>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</si>
  <si>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</si>
  <si>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</si>
  <si>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</si>
  <si>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</si>
  <si>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</si>
  <si>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</si>
  <si>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</si>
  <si>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</si>
  <si>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</si>
  <si>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</si>
  <si>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</si>
  <si>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</si>
  <si>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</si>
  <si>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</si>
  <si>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</si>
  <si>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</si>
  <si>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</si>
  <si>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</si>
  <si>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</si>
  <si>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</si>
  <si>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</si>
  <si>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</si>
  <si>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</si>
  <si>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</si>
  <si>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</si>
  <si>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</si>
  <si>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</si>
  <si>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</si>
  <si>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</si>
  <si>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</si>
  <si>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</si>
  <si>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</si>
  <si>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</si>
  <si>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</si>
  <si>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</si>
  <si>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</si>
  <si>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</si>
  <si>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</si>
  <si>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</si>
  <si>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</si>
  <si>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</si>
  <si>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</si>
  <si>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</si>
  <si>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</si>
  <si>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</si>
  <si>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</si>
  <si>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</si>
  <si>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</si>
  <si>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</si>
  <si>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</si>
  <si>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</si>
  <si>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</si>
  <si>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</si>
  <si>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</si>
  <si>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</si>
  <si>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</si>
  <si>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</si>
  <si>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</si>
  <si>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</si>
  <si>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</si>
  <si>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</si>
  <si>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</si>
  <si>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</si>
  <si>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</si>
  <si>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</si>
  <si>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</si>
  <si>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</si>
  <si>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</si>
  <si>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</si>
  <si>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</si>
  <si>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</si>
  <si>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</si>
  <si>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</si>
  <si>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</si>
  <si>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</si>
  <si>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</si>
  <si>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</si>
  <si>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</si>
  <si>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</si>
  <si>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</si>
  <si>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</si>
  <si>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</si>
  <si>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</si>
  <si>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</si>
  <si>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</si>
  <si>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</si>
  <si>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</si>
  <si>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</si>
  <si>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</si>
  <si>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</si>
  <si>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</si>
  <si>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</si>
  <si>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</si>
  <si>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</si>
  <si>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</si>
  <si>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</si>
  <si>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</si>
  <si>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</si>
  <si>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</si>
  <si>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</si>
  <si>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</si>
  <si>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</si>
  <si>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</si>
  <si>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</si>
  <si>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</si>
  <si>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</si>
  <si>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</si>
  <si>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</si>
  <si>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</si>
  <si>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</si>
  <si>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</si>
  <si>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</si>
  <si>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</si>
  <si>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</si>
  <si>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</si>
  <si>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</si>
  <si>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</si>
  <si>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</si>
  <si>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</si>
  <si>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</si>
  <si>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</si>
  <si>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</si>
  <si>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</si>
  <si>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</si>
  <si>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</si>
  <si>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</si>
  <si>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</si>
  <si>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</si>
  <si>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</si>
  <si>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</si>
  <si>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</si>
  <si>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</si>
  <si>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</si>
  <si>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</si>
  <si>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</si>
  <si>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</si>
  <si>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</si>
  <si>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</si>
  <si>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</si>
  <si>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</si>
  <si>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</si>
  <si>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</si>
  <si>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</si>
  <si>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</si>
  <si>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</si>
  <si>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</si>
  <si>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</si>
  <si>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</si>
  <si>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</si>
  <si>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</si>
  <si>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</si>
  <si>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</si>
  <si>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</si>
  <si>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</si>
  <si>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</si>
  <si>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</si>
  <si>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</si>
  <si>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</si>
  <si>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</si>
  <si>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KENDRICK NUNN</t>
  </si>
  <si>
    <t>stathispratsas@gmail.com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</si>
</sst>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15" fillId="30" borderId="2" xfId="2" applyFill="1" applyBorder="1" applyAlignment="1">
      <alignment horizontal="center" vertical="center"/>
    </xf>
  </cellXfs>
  <cellStyles count="3">
    <cellStyle name="Hyperlink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tathisprats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"/>
  <sheetViews>
    <sheetView tabSelected="1" zoomScale="80" zoomScaleNormal="80" workbookViewId="0">
      <selection activeCell="C31" sqref="C31:G31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23" t="s">
        <v>0</v>
      </c>
      <c r="B1" s="24"/>
      <c r="C1" s="24"/>
      <c r="D1" s="24"/>
      <c r="E1" s="24"/>
      <c r="F1" s="24"/>
      <c r="G1" s="2"/>
      <c r="H1" s="23" t="s">
        <v>1</v>
      </c>
      <c r="I1" s="24"/>
      <c r="J1" s="24"/>
      <c r="K1" s="24"/>
      <c r="L1" s="24"/>
      <c r="M1" s="24"/>
      <c r="N1" s="2"/>
      <c r="O1" s="23" t="s">
        <v>2</v>
      </c>
      <c r="P1" s="24"/>
      <c r="Q1" s="24"/>
      <c r="R1" s="24"/>
      <c r="S1" s="24"/>
      <c r="T1" s="24"/>
    </row>
    <row r="2" spans="1:39" ht="24" customHeight="1" x14ac:dyDescent="0.25">
      <c r="A2" s="3" t="s">
        <v>3</v>
      </c>
      <c r="B2" s="3" t="s">
        <v>4</v>
      </c>
      <c r="C2" s="38" t="s">
        <v>5</v>
      </c>
      <c r="D2" s="39"/>
      <c r="E2" s="40"/>
      <c r="F2" s="3" t="s">
        <v>6</v>
      </c>
      <c r="G2" s="2"/>
      <c r="H2" s="3" t="s">
        <v>3</v>
      </c>
      <c r="I2" s="3" t="s">
        <v>4</v>
      </c>
      <c r="J2" s="38" t="s">
        <v>5</v>
      </c>
      <c r="K2" s="39"/>
      <c r="L2" s="40"/>
      <c r="M2" s="3" t="s">
        <v>6</v>
      </c>
      <c r="N2" s="2"/>
      <c r="O2" s="3" t="s">
        <v>3</v>
      </c>
      <c r="P2" s="3" t="s">
        <v>4</v>
      </c>
      <c r="Q2" s="38" t="s">
        <v>5</v>
      </c>
      <c r="R2" s="39"/>
      <c r="S2" s="40"/>
      <c r="T2" s="3" t="s">
        <v>6</v>
      </c>
      <c r="V2" s="28" t="s">
        <v>7</v>
      </c>
      <c r="W2" s="29"/>
      <c r="X2" s="30"/>
      <c r="AA2" s="28" t="s">
        <v>8</v>
      </c>
      <c r="AB2" s="29"/>
      <c r="AC2" s="30"/>
      <c r="AF2" s="28" t="s">
        <v>9</v>
      </c>
      <c r="AG2" s="29"/>
      <c r="AH2" s="30"/>
      <c r="AK2" s="28" t="s">
        <v>10</v>
      </c>
      <c r="AL2" s="29"/>
      <c r="AM2" s="30"/>
    </row>
    <row r="3" spans="1:39" ht="21.75" customHeight="1" x14ac:dyDescent="0.25">
      <c r="A3" s="35" t="s">
        <v>11</v>
      </c>
      <c r="B3" s="4" t="s">
        <v>12</v>
      </c>
      <c r="C3" s="5">
        <v>3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5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33"/>
      <c r="B4" s="4" t="s">
        <v>19</v>
      </c>
      <c r="C4" s="5">
        <v>0</v>
      </c>
      <c r="D4" s="5" t="s">
        <v>13</v>
      </c>
      <c r="E4" s="5">
        <v>1</v>
      </c>
      <c r="F4" s="4" t="str">
        <f t="shared" si="0"/>
        <v>2</v>
      </c>
      <c r="G4" s="2"/>
      <c r="H4" s="33"/>
      <c r="I4" s="4" t="s">
        <v>20</v>
      </c>
      <c r="J4" s="5">
        <v>2</v>
      </c>
      <c r="K4" s="5" t="s">
        <v>13</v>
      </c>
      <c r="L4" s="5">
        <v>1</v>
      </c>
      <c r="M4" s="4" t="str">
        <f t="shared" si="1"/>
        <v>1</v>
      </c>
      <c r="N4" s="2"/>
      <c r="O4" s="33"/>
      <c r="P4" s="4" t="s">
        <v>21</v>
      </c>
      <c r="Q4" s="5">
        <v>1</v>
      </c>
      <c r="R4" s="5" t="s">
        <v>13</v>
      </c>
      <c r="S4" s="5">
        <v>1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Βοσνία και Ερζεγοβίνη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Μαρόκο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9</v>
      </c>
    </row>
    <row r="5" spans="1:39" ht="21.75" customHeight="1" x14ac:dyDescent="0.25">
      <c r="A5" s="41" t="s">
        <v>22</v>
      </c>
      <c r="B5" s="4" t="s">
        <v>23</v>
      </c>
      <c r="C5" s="5">
        <v>1</v>
      </c>
      <c r="D5" s="5" t="s">
        <v>13</v>
      </c>
      <c r="E5" s="5">
        <v>2</v>
      </c>
      <c r="F5" s="4" t="str">
        <f t="shared" si="0"/>
        <v>2</v>
      </c>
      <c r="G5" s="2"/>
      <c r="H5" s="41" t="s">
        <v>22</v>
      </c>
      <c r="I5" s="4" t="s">
        <v>24</v>
      </c>
      <c r="J5" s="5">
        <v>1</v>
      </c>
      <c r="K5" s="5" t="s">
        <v>13</v>
      </c>
      <c r="L5" s="5">
        <v>2</v>
      </c>
      <c r="M5" s="4" t="str">
        <f t="shared" si="1"/>
        <v>2</v>
      </c>
      <c r="N5" s="2"/>
      <c r="O5" s="41" t="s">
        <v>22</v>
      </c>
      <c r="P5" s="4" t="s">
        <v>25</v>
      </c>
      <c r="Q5" s="5">
        <v>2</v>
      </c>
      <c r="R5" s="5" t="s">
        <v>13</v>
      </c>
      <c r="S5" s="5">
        <v>1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Βραζιλία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2</v>
      </c>
    </row>
    <row r="6" spans="1:39" ht="21.75" customHeight="1" x14ac:dyDescent="0.25">
      <c r="A6" s="33"/>
      <c r="B6" s="4" t="s">
        <v>26</v>
      </c>
      <c r="C6" s="5">
        <v>2</v>
      </c>
      <c r="D6" s="5" t="s">
        <v>13</v>
      </c>
      <c r="E6" s="5">
        <v>2</v>
      </c>
      <c r="F6" s="4" t="str">
        <f t="shared" si="0"/>
        <v>X</v>
      </c>
      <c r="G6" s="2"/>
      <c r="H6" s="33"/>
      <c r="I6" s="4" t="s">
        <v>27</v>
      </c>
      <c r="J6" s="5">
        <v>1</v>
      </c>
      <c r="K6" s="5" t="s">
        <v>13</v>
      </c>
      <c r="L6" s="5">
        <v>0</v>
      </c>
      <c r="M6" s="4" t="str">
        <f t="shared" si="1"/>
        <v>1</v>
      </c>
      <c r="N6" s="2"/>
      <c r="O6" s="33"/>
      <c r="P6" s="4" t="s">
        <v>28</v>
      </c>
      <c r="Q6" s="5">
        <v>2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2</v>
      </c>
      <c r="AA6" s="7">
        <v>3</v>
      </c>
      <c r="AB6" s="8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2</v>
      </c>
    </row>
    <row r="7" spans="1:39" ht="21.75" customHeight="1" x14ac:dyDescent="0.25">
      <c r="A7" s="36" t="s">
        <v>29</v>
      </c>
      <c r="B7" s="4" t="s">
        <v>30</v>
      </c>
      <c r="C7" s="5">
        <v>1</v>
      </c>
      <c r="D7" s="5" t="s">
        <v>13</v>
      </c>
      <c r="E7" s="5">
        <v>2</v>
      </c>
      <c r="F7" s="4" t="str">
        <f t="shared" si="0"/>
        <v>2</v>
      </c>
      <c r="G7" s="2"/>
      <c r="H7" s="36" t="s">
        <v>29</v>
      </c>
      <c r="I7" s="4" t="s">
        <v>31</v>
      </c>
      <c r="J7" s="5">
        <v>2</v>
      </c>
      <c r="K7" s="5" t="s">
        <v>13</v>
      </c>
      <c r="L7" s="5">
        <v>2</v>
      </c>
      <c r="M7" s="4" t="str">
        <f t="shared" si="1"/>
        <v>X</v>
      </c>
      <c r="N7" s="2"/>
      <c r="O7" s="36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2</v>
      </c>
    </row>
    <row r="8" spans="1:39" ht="21.75" customHeight="1" x14ac:dyDescent="0.25">
      <c r="A8" s="33"/>
      <c r="B8" s="4" t="s">
        <v>33</v>
      </c>
      <c r="C8" s="5">
        <v>1</v>
      </c>
      <c r="D8" s="5" t="s">
        <v>13</v>
      </c>
      <c r="E8" s="5">
        <v>2</v>
      </c>
      <c r="F8" s="4" t="str">
        <f t="shared" si="0"/>
        <v>2</v>
      </c>
      <c r="G8" s="2"/>
      <c r="H8" s="33"/>
      <c r="I8" s="4" t="s">
        <v>34</v>
      </c>
      <c r="J8" s="5">
        <v>4</v>
      </c>
      <c r="K8" s="5" t="s">
        <v>13</v>
      </c>
      <c r="L8" s="5">
        <v>0</v>
      </c>
      <c r="M8" s="4" t="str">
        <f t="shared" si="1"/>
        <v>1</v>
      </c>
      <c r="N8" s="2"/>
      <c r="O8" s="33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5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5" t="s">
        <v>36</v>
      </c>
      <c r="I9" s="4" t="s">
        <v>38</v>
      </c>
      <c r="J9" s="5">
        <v>2</v>
      </c>
      <c r="K9" s="5" t="s">
        <v>13</v>
      </c>
      <c r="L9" s="5">
        <v>1</v>
      </c>
      <c r="M9" s="4" t="str">
        <f t="shared" si="1"/>
        <v>1</v>
      </c>
      <c r="N9" s="2"/>
      <c r="O9" s="35" t="s">
        <v>36</v>
      </c>
      <c r="P9" s="4" t="s">
        <v>39</v>
      </c>
      <c r="Q9" s="5">
        <v>2</v>
      </c>
      <c r="R9" s="5" t="s">
        <v>13</v>
      </c>
      <c r="S9" s="5">
        <v>1</v>
      </c>
      <c r="T9" s="4" t="str">
        <f t="shared" si="2"/>
        <v>1</v>
      </c>
      <c r="V9" s="28" t="s">
        <v>40</v>
      </c>
      <c r="W9" s="29"/>
      <c r="X9" s="30"/>
      <c r="AA9" s="28" t="s">
        <v>41</v>
      </c>
      <c r="AB9" s="29"/>
      <c r="AC9" s="30"/>
      <c r="AF9" s="28" t="s">
        <v>42</v>
      </c>
      <c r="AG9" s="29"/>
      <c r="AH9" s="30"/>
      <c r="AK9" s="28" t="s">
        <v>43</v>
      </c>
      <c r="AL9" s="29"/>
      <c r="AM9" s="30"/>
    </row>
    <row r="10" spans="1:39" ht="21.75" customHeight="1" x14ac:dyDescent="0.25">
      <c r="A10" s="33"/>
      <c r="B10" s="4" t="s">
        <v>44</v>
      </c>
      <c r="C10" s="5">
        <v>1</v>
      </c>
      <c r="D10" s="5" t="s">
        <v>13</v>
      </c>
      <c r="E10" s="5">
        <v>2</v>
      </c>
      <c r="F10" s="4" t="str">
        <f t="shared" si="0"/>
        <v>2</v>
      </c>
      <c r="G10" s="2"/>
      <c r="H10" s="33"/>
      <c r="I10" s="4" t="s">
        <v>45</v>
      </c>
      <c r="J10" s="5">
        <v>1</v>
      </c>
      <c r="K10" s="5" t="s">
        <v>13</v>
      </c>
      <c r="L10" s="5">
        <v>1</v>
      </c>
      <c r="M10" s="4" t="str">
        <f t="shared" si="1"/>
        <v>X</v>
      </c>
      <c r="N10" s="2"/>
      <c r="O10" s="33"/>
      <c r="P10" s="4" t="s">
        <v>46</v>
      </c>
      <c r="Q10" s="5">
        <v>1</v>
      </c>
      <c r="R10" s="5" t="s">
        <v>13</v>
      </c>
      <c r="S10" s="5">
        <v>1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43" t="s">
        <v>47</v>
      </c>
      <c r="B11" s="4" t="s">
        <v>48</v>
      </c>
      <c r="C11" s="5">
        <v>4</v>
      </c>
      <c r="D11" s="5" t="s">
        <v>13</v>
      </c>
      <c r="E11" s="5">
        <v>0</v>
      </c>
      <c r="F11" s="4" t="str">
        <f t="shared" si="0"/>
        <v>1</v>
      </c>
      <c r="G11" s="2"/>
      <c r="H11" s="43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43" t="s">
        <v>47</v>
      </c>
      <c r="P11" s="4" t="s">
        <v>50</v>
      </c>
      <c r="Q11" s="5">
        <v>1</v>
      </c>
      <c r="R11" s="5" t="s">
        <v>13</v>
      </c>
      <c r="S11" s="5">
        <v>4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25">
      <c r="A12" s="33"/>
      <c r="B12" s="4" t="s">
        <v>51</v>
      </c>
      <c r="C12" s="5">
        <v>1</v>
      </c>
      <c r="D12" s="5" t="s">
        <v>13</v>
      </c>
      <c r="E12" s="5">
        <v>0</v>
      </c>
      <c r="F12" s="4" t="str">
        <f t="shared" si="0"/>
        <v>1</v>
      </c>
      <c r="G12" s="2"/>
      <c r="H12" s="33"/>
      <c r="I12" s="4" t="s">
        <v>52</v>
      </c>
      <c r="J12" s="5">
        <v>1</v>
      </c>
      <c r="K12" s="5" t="s">
        <v>13</v>
      </c>
      <c r="L12" s="5">
        <v>2</v>
      </c>
      <c r="M12" s="4" t="str">
        <f t="shared" si="1"/>
        <v>2</v>
      </c>
      <c r="N12" s="2"/>
      <c r="O12" s="33"/>
      <c r="P12" s="4" t="s">
        <v>53</v>
      </c>
      <c r="Q12" s="5">
        <v>2</v>
      </c>
      <c r="R12" s="5" t="s">
        <v>13</v>
      </c>
      <c r="S12" s="5">
        <v>2</v>
      </c>
      <c r="T12" s="4" t="str">
        <f t="shared" si="2"/>
        <v>X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Νέα Ζηλανδία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25">
      <c r="A13" s="42" t="s">
        <v>54</v>
      </c>
      <c r="B13" s="4" t="s">
        <v>55</v>
      </c>
      <c r="C13" s="5">
        <v>3</v>
      </c>
      <c r="D13" s="5" t="s">
        <v>13</v>
      </c>
      <c r="E13" s="5">
        <v>1</v>
      </c>
      <c r="F13" s="4" t="str">
        <f t="shared" si="0"/>
        <v>1</v>
      </c>
      <c r="G13" s="2"/>
      <c r="H13" s="42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42" t="s">
        <v>54</v>
      </c>
      <c r="P13" s="4" t="s">
        <v>57</v>
      </c>
      <c r="Q13" s="5">
        <v>2</v>
      </c>
      <c r="R13" s="5" t="s">
        <v>13</v>
      </c>
      <c r="S13" s="5">
        <v>2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Κουρασάο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4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2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2</v>
      </c>
    </row>
    <row r="14" spans="1:39" ht="21.75" customHeight="1" x14ac:dyDescent="0.25">
      <c r="A14" s="33"/>
      <c r="B14" s="4" t="s">
        <v>58</v>
      </c>
      <c r="C14" s="5">
        <v>2</v>
      </c>
      <c r="D14" s="5" t="s">
        <v>13</v>
      </c>
      <c r="E14" s="5">
        <v>0</v>
      </c>
      <c r="F14" s="4" t="str">
        <f t="shared" si="0"/>
        <v>1</v>
      </c>
      <c r="G14" s="2"/>
      <c r="H14" s="33"/>
      <c r="I14" s="4" t="s">
        <v>59</v>
      </c>
      <c r="J14" s="5">
        <v>1</v>
      </c>
      <c r="K14" s="5" t="s">
        <v>13</v>
      </c>
      <c r="L14" s="5">
        <v>2</v>
      </c>
      <c r="M14" s="4" t="str">
        <f t="shared" si="1"/>
        <v>2</v>
      </c>
      <c r="N14" s="2"/>
      <c r="O14" s="33"/>
      <c r="P14" s="4" t="s">
        <v>60</v>
      </c>
      <c r="Q14" s="5">
        <v>1</v>
      </c>
      <c r="R14" s="5" t="s">
        <v>13</v>
      </c>
      <c r="S14" s="5">
        <v>1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Εκουαδόρ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Αίγυπτος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1</v>
      </c>
    </row>
    <row r="15" spans="1:39" ht="21.75" customHeight="1" x14ac:dyDescent="0.25">
      <c r="A15" s="47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47" t="s">
        <v>61</v>
      </c>
      <c r="I15" s="4" t="s">
        <v>63</v>
      </c>
      <c r="J15" s="5">
        <v>1</v>
      </c>
      <c r="K15" s="5" t="s">
        <v>13</v>
      </c>
      <c r="L15" s="5">
        <v>0</v>
      </c>
      <c r="M15" s="4" t="str">
        <f t="shared" si="1"/>
        <v>1</v>
      </c>
      <c r="N15" s="2"/>
      <c r="O15" s="47" t="s">
        <v>61</v>
      </c>
      <c r="P15" s="4" t="s">
        <v>64</v>
      </c>
      <c r="Q15" s="5">
        <v>1</v>
      </c>
      <c r="R15" s="5" t="s">
        <v>13</v>
      </c>
      <c r="S15" s="5">
        <v>1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33"/>
      <c r="B16" s="4" t="s">
        <v>65</v>
      </c>
      <c r="C16" s="5">
        <v>0</v>
      </c>
      <c r="D16" s="5" t="s">
        <v>13</v>
      </c>
      <c r="E16" s="5">
        <v>0</v>
      </c>
      <c r="F16" s="4" t="str">
        <f t="shared" si="0"/>
        <v>X</v>
      </c>
      <c r="G16" s="2"/>
      <c r="H16" s="33"/>
      <c r="I16" s="4" t="s">
        <v>66</v>
      </c>
      <c r="J16" s="5">
        <v>3</v>
      </c>
      <c r="K16" s="5" t="s">
        <v>13</v>
      </c>
      <c r="L16" s="5">
        <v>1</v>
      </c>
      <c r="M16" s="4" t="str">
        <f t="shared" si="1"/>
        <v>1</v>
      </c>
      <c r="N16" s="2"/>
      <c r="O16" s="33"/>
      <c r="P16" s="4" t="s">
        <v>67</v>
      </c>
      <c r="Q16" s="5">
        <v>1</v>
      </c>
      <c r="R16" s="5" t="s">
        <v>13</v>
      </c>
      <c r="S16" s="5">
        <v>2</v>
      </c>
      <c r="T16" s="4" t="str">
        <f t="shared" si="2"/>
        <v>2</v>
      </c>
      <c r="V16" s="28" t="s">
        <v>68</v>
      </c>
      <c r="W16" s="29"/>
      <c r="X16" s="30"/>
      <c r="AA16" s="28" t="s">
        <v>69</v>
      </c>
      <c r="AB16" s="29"/>
      <c r="AC16" s="30"/>
      <c r="AF16" s="28" t="s">
        <v>70</v>
      </c>
      <c r="AG16" s="29"/>
      <c r="AH16" s="30"/>
      <c r="AK16" s="28" t="s">
        <v>71</v>
      </c>
      <c r="AL16" s="29"/>
      <c r="AM16" s="30"/>
    </row>
    <row r="17" spans="1:40" ht="21.75" customHeight="1" x14ac:dyDescent="0.25">
      <c r="A17" s="53" t="s">
        <v>72</v>
      </c>
      <c r="B17" s="4" t="s">
        <v>73</v>
      </c>
      <c r="C17" s="5">
        <v>1</v>
      </c>
      <c r="D17" s="5" t="s">
        <v>13</v>
      </c>
      <c r="E17" s="5">
        <v>0</v>
      </c>
      <c r="F17" s="4" t="str">
        <f t="shared" si="0"/>
        <v>1</v>
      </c>
      <c r="G17" s="2"/>
      <c r="H17" s="53" t="s">
        <v>72</v>
      </c>
      <c r="I17" s="4" t="s">
        <v>74</v>
      </c>
      <c r="J17" s="5">
        <v>2</v>
      </c>
      <c r="K17" s="5" t="s">
        <v>13</v>
      </c>
      <c r="L17" s="5">
        <v>2</v>
      </c>
      <c r="M17" s="4" t="str">
        <f t="shared" si="1"/>
        <v>X</v>
      </c>
      <c r="N17" s="2"/>
      <c r="O17" s="53" t="s">
        <v>72</v>
      </c>
      <c r="P17" s="4" t="s">
        <v>75</v>
      </c>
      <c r="Q17" s="5">
        <v>1</v>
      </c>
      <c r="R17" s="5" t="s">
        <v>13</v>
      </c>
      <c r="S17" s="5">
        <v>1</v>
      </c>
      <c r="T17" s="4" t="str">
        <f t="shared" si="2"/>
        <v>X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33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33"/>
      <c r="I18" s="4" t="s">
        <v>77</v>
      </c>
      <c r="J18" s="5">
        <v>2</v>
      </c>
      <c r="K18" s="5" t="s">
        <v>13</v>
      </c>
      <c r="L18" s="5">
        <v>1</v>
      </c>
      <c r="M18" s="4" t="str">
        <f t="shared" si="1"/>
        <v>1</v>
      </c>
      <c r="N18" s="2"/>
      <c r="O18" s="33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6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 x14ac:dyDescent="0.25">
      <c r="A19" s="55" t="s">
        <v>79</v>
      </c>
      <c r="B19" s="4" t="s">
        <v>80</v>
      </c>
      <c r="C19" s="5">
        <v>3</v>
      </c>
      <c r="D19" s="5" t="s">
        <v>13</v>
      </c>
      <c r="E19" s="5">
        <v>1</v>
      </c>
      <c r="F19" s="4" t="str">
        <f t="shared" si="0"/>
        <v>1</v>
      </c>
      <c r="G19" s="2"/>
      <c r="H19" s="55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55" t="s">
        <v>79</v>
      </c>
      <c r="P19" s="4" t="s">
        <v>82</v>
      </c>
      <c r="Q19" s="5">
        <v>2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v>0</v>
      </c>
    </row>
    <row r="20" spans="1:40" ht="21.75" customHeight="1" x14ac:dyDescent="0.25">
      <c r="A20" s="33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33"/>
      <c r="I20" s="4" t="s">
        <v>84</v>
      </c>
      <c r="J20" s="5">
        <v>1</v>
      </c>
      <c r="K20" s="5" t="s">
        <v>13</v>
      </c>
      <c r="L20" s="5">
        <v>0</v>
      </c>
      <c r="M20" s="4" t="str">
        <f t="shared" si="1"/>
        <v>1</v>
      </c>
      <c r="N20" s="2"/>
      <c r="O20" s="33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8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4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1</v>
      </c>
    </row>
    <row r="21" spans="1:40" ht="21.75" customHeight="1" x14ac:dyDescent="0.25">
      <c r="A21" s="32" t="s">
        <v>86</v>
      </c>
      <c r="B21" s="4" t="s">
        <v>87</v>
      </c>
      <c r="C21" s="5">
        <v>4</v>
      </c>
      <c r="D21" s="5" t="s">
        <v>13</v>
      </c>
      <c r="E21" s="5">
        <v>1</v>
      </c>
      <c r="F21" s="4" t="str">
        <f t="shared" si="0"/>
        <v>1</v>
      </c>
      <c r="G21" s="2"/>
      <c r="H21" s="32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32" t="s">
        <v>86</v>
      </c>
      <c r="P21" s="4" t="s">
        <v>89</v>
      </c>
      <c r="Q21" s="5">
        <v>2</v>
      </c>
      <c r="R21" s="5" t="s">
        <v>13</v>
      </c>
      <c r="S21" s="5">
        <v>1</v>
      </c>
      <c r="T21" s="4" t="str">
        <f t="shared" si="2"/>
        <v>1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 x14ac:dyDescent="0.25">
      <c r="A22" s="33"/>
      <c r="B22" s="4" t="s">
        <v>90</v>
      </c>
      <c r="C22" s="5">
        <v>2</v>
      </c>
      <c r="D22" s="5" t="s">
        <v>13</v>
      </c>
      <c r="E22" s="5">
        <v>1</v>
      </c>
      <c r="F22" s="4" t="str">
        <f t="shared" si="0"/>
        <v>1</v>
      </c>
      <c r="G22" s="2"/>
      <c r="H22" s="33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33"/>
      <c r="P22" s="4" t="s">
        <v>92</v>
      </c>
      <c r="Q22" s="5">
        <v>1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54" t="s">
        <v>93</v>
      </c>
      <c r="B23" s="4" t="s">
        <v>94</v>
      </c>
      <c r="C23" s="5">
        <v>3</v>
      </c>
      <c r="D23" s="5" t="s">
        <v>13</v>
      </c>
      <c r="E23" s="5">
        <v>1</v>
      </c>
      <c r="F23" s="4" t="str">
        <f t="shared" si="0"/>
        <v>1</v>
      </c>
      <c r="G23" s="2"/>
      <c r="H23" s="54" t="s">
        <v>93</v>
      </c>
      <c r="I23" s="4" t="s">
        <v>95</v>
      </c>
      <c r="J23" s="5">
        <v>1</v>
      </c>
      <c r="K23" s="5" t="s">
        <v>13</v>
      </c>
      <c r="L23" s="5">
        <v>2</v>
      </c>
      <c r="M23" s="4" t="str">
        <f t="shared" si="1"/>
        <v>2</v>
      </c>
      <c r="N23" s="2"/>
      <c r="O23" s="54" t="s">
        <v>93</v>
      </c>
      <c r="P23" s="4" t="s">
        <v>96</v>
      </c>
      <c r="Q23" s="5">
        <v>1</v>
      </c>
      <c r="R23" s="5" t="s">
        <v>13</v>
      </c>
      <c r="S23" s="5">
        <v>2</v>
      </c>
      <c r="T23" s="4" t="str">
        <f t="shared" si="2"/>
        <v>2</v>
      </c>
      <c r="V23" s="56" t="s">
        <v>97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40" ht="21.75" customHeight="1" x14ac:dyDescent="0.25">
      <c r="A24" s="33"/>
      <c r="B24" s="4" t="s">
        <v>98</v>
      </c>
      <c r="C24" s="5">
        <v>1</v>
      </c>
      <c r="D24" s="5" t="s">
        <v>13</v>
      </c>
      <c r="E24" s="5">
        <v>2</v>
      </c>
      <c r="F24" s="4" t="str">
        <f t="shared" si="0"/>
        <v>2</v>
      </c>
      <c r="G24" s="2"/>
      <c r="H24" s="33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33"/>
      <c r="P24" s="4" t="s">
        <v>100</v>
      </c>
      <c r="Q24" s="5">
        <v>2</v>
      </c>
      <c r="R24" s="5" t="s">
        <v>13</v>
      </c>
      <c r="S24" s="5">
        <v>2</v>
      </c>
      <c r="T24" s="4" t="str">
        <f t="shared" si="2"/>
        <v>X</v>
      </c>
      <c r="V24" s="45" t="s">
        <v>101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40" ht="21.75" customHeight="1" x14ac:dyDescent="0.25">
      <c r="A25" s="34" t="s">
        <v>102</v>
      </c>
      <c r="B25" s="4" t="s">
        <v>103</v>
      </c>
      <c r="C25" s="5">
        <v>3</v>
      </c>
      <c r="D25" s="5" t="s">
        <v>13</v>
      </c>
      <c r="E25" s="5">
        <v>2</v>
      </c>
      <c r="F25" s="4" t="str">
        <f t="shared" si="0"/>
        <v>1</v>
      </c>
      <c r="G25" s="2"/>
      <c r="H25" s="34" t="s">
        <v>102</v>
      </c>
      <c r="I25" s="4" t="s">
        <v>104</v>
      </c>
      <c r="J25" s="5">
        <v>2</v>
      </c>
      <c r="K25" s="5" t="s">
        <v>13</v>
      </c>
      <c r="L25" s="5">
        <v>0</v>
      </c>
      <c r="M25" s="4" t="str">
        <f t="shared" si="1"/>
        <v>1</v>
      </c>
      <c r="N25" s="2"/>
      <c r="O25" s="54" t="s">
        <v>102</v>
      </c>
      <c r="P25" s="4" t="s">
        <v>105</v>
      </c>
      <c r="Q25" s="5">
        <v>2</v>
      </c>
      <c r="R25" s="5" t="s">
        <v>13</v>
      </c>
      <c r="S25" s="5">
        <v>1</v>
      </c>
      <c r="T25" s="4" t="str">
        <f t="shared" si="2"/>
        <v>1</v>
      </c>
      <c r="V25" s="45" t="s">
        <v>106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40" ht="24.95" customHeight="1" x14ac:dyDescent="0.25">
      <c r="A26" s="33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33"/>
      <c r="I26" s="4" t="s">
        <v>108</v>
      </c>
      <c r="J26" s="5">
        <v>0</v>
      </c>
      <c r="K26" s="5" t="s">
        <v>13</v>
      </c>
      <c r="L26" s="5">
        <v>1</v>
      </c>
      <c r="M26" s="4" t="str">
        <f t="shared" si="1"/>
        <v>2</v>
      </c>
      <c r="N26" s="2"/>
      <c r="O26" s="33"/>
      <c r="P26" s="4" t="s">
        <v>109</v>
      </c>
      <c r="Q26" s="5">
        <v>0</v>
      </c>
      <c r="R26" s="5" t="s">
        <v>13</v>
      </c>
      <c r="S26" s="5">
        <v>4</v>
      </c>
      <c r="T26" s="4" t="str">
        <f t="shared" si="2"/>
        <v>2</v>
      </c>
      <c r="V26" s="37" t="s">
        <v>110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</row>
    <row r="27" spans="1:40" ht="24.95" customHeight="1" x14ac:dyDescent="0.2">
      <c r="V27" s="57" t="s">
        <v>111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</row>
    <row r="28" spans="1:40" ht="24" customHeight="1" x14ac:dyDescent="0.2">
      <c r="V28" s="25" t="s">
        <v>112</v>
      </c>
      <c r="W28" s="26"/>
      <c r="X28" s="26"/>
      <c r="Y28" s="27"/>
      <c r="Z28" s="15"/>
      <c r="AA28" s="25" t="s">
        <v>113</v>
      </c>
      <c r="AB28" s="26"/>
      <c r="AC28" s="26"/>
      <c r="AD28" s="27"/>
      <c r="AE28" s="15"/>
      <c r="AF28" s="25" t="s">
        <v>113</v>
      </c>
      <c r="AG28" s="26"/>
      <c r="AH28" s="26"/>
      <c r="AI28" s="27"/>
      <c r="AJ28" s="15"/>
      <c r="AK28" s="25" t="s">
        <v>113</v>
      </c>
      <c r="AL28" s="26"/>
      <c r="AM28" s="26"/>
      <c r="AN28" s="27"/>
    </row>
    <row r="29" spans="1:40" ht="24" customHeight="1" x14ac:dyDescent="0.2">
      <c r="V29" s="15" t="str">
        <f>KnockoutCalc!$C$32</f>
        <v>Τσεχία</v>
      </c>
      <c r="W29" s="15" t="s">
        <v>13</v>
      </c>
      <c r="X29" s="15" t="str">
        <f>KnockoutCalc!$D$32</f>
        <v>Ελβετία</v>
      </c>
      <c r="Y29" s="16" t="s">
        <v>149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Βραζιλία</v>
      </c>
      <c r="AI29" s="16" t="s">
        <v>170</v>
      </c>
      <c r="AJ29" s="15"/>
      <c r="AK29" s="15" t="str">
        <f>KnockoutCalc!$C$35</f>
        <v>Μαρόκο</v>
      </c>
      <c r="AL29" s="15" t="s">
        <v>13</v>
      </c>
      <c r="AM29" s="15" t="str">
        <f>KnockoutCalc!$D$35</f>
        <v>Σουηδία</v>
      </c>
      <c r="AN29" s="17" t="s">
        <v>171</v>
      </c>
    </row>
    <row r="30" spans="1:40" ht="24" customHeight="1" x14ac:dyDescent="0.2">
      <c r="B30" s="20" t="s">
        <v>114</v>
      </c>
      <c r="C30" s="48" t="s">
        <v>769</v>
      </c>
      <c r="D30" s="48"/>
      <c r="E30" s="48"/>
      <c r="F30" s="48"/>
      <c r="G30" s="4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115</v>
      </c>
      <c r="C31" s="58" t="s">
        <v>770</v>
      </c>
      <c r="D31" s="52"/>
      <c r="E31" s="52"/>
      <c r="F31" s="52"/>
      <c r="G31" s="52"/>
      <c r="V31" s="25" t="s">
        <v>116</v>
      </c>
      <c r="W31" s="26"/>
      <c r="X31" s="26"/>
      <c r="Y31" s="27"/>
      <c r="Z31" s="15"/>
      <c r="AA31" s="25" t="s">
        <v>116</v>
      </c>
      <c r="AB31" s="26"/>
      <c r="AC31" s="26"/>
      <c r="AD31" s="27"/>
      <c r="AE31" s="15"/>
      <c r="AF31" s="25" t="s">
        <v>116</v>
      </c>
      <c r="AG31" s="26"/>
      <c r="AH31" s="26"/>
      <c r="AI31" s="27"/>
      <c r="AJ31" s="15"/>
      <c r="AK31" s="25" t="s">
        <v>117</v>
      </c>
      <c r="AL31" s="26"/>
      <c r="AM31" s="26"/>
      <c r="AN31" s="27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Ουζμπεκιστάν</v>
      </c>
      <c r="AN32" s="17" t="s">
        <v>220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5" t="s">
        <v>117</v>
      </c>
      <c r="W34" s="26"/>
      <c r="X34" s="26"/>
      <c r="Y34" s="27"/>
      <c r="Z34" s="15"/>
      <c r="AA34" s="25" t="s">
        <v>117</v>
      </c>
      <c r="AB34" s="26"/>
      <c r="AC34" s="26"/>
      <c r="AD34" s="27"/>
      <c r="AE34" s="15"/>
      <c r="AF34" s="25" t="s">
        <v>118</v>
      </c>
      <c r="AG34" s="26"/>
      <c r="AH34" s="26"/>
      <c r="AI34" s="27"/>
      <c r="AJ34" s="15"/>
      <c r="AK34" s="25" t="s">
        <v>118</v>
      </c>
      <c r="AL34" s="26"/>
      <c r="AM34" s="26"/>
      <c r="AN34" s="27"/>
    </row>
    <row r="35" spans="22:40" ht="24" customHeight="1" x14ac:dyDescent="0.2">
      <c r="V35" s="15" t="str">
        <f>KnockoutCalc!$C$40</f>
        <v>Τουρκία</v>
      </c>
      <c r="W35" s="15" t="s">
        <v>13</v>
      </c>
      <c r="X35" s="15" t="str">
        <f>KnockoutCalc!$D$40</f>
        <v>Καναδάς</v>
      </c>
      <c r="Y35" s="16" t="s">
        <v>185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219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Αλγερία</v>
      </c>
      <c r="AN35" s="17" t="s">
        <v>204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5" t="s">
        <v>118</v>
      </c>
      <c r="W37" s="26"/>
      <c r="X37" s="26"/>
      <c r="Y37" s="27"/>
      <c r="Z37" s="15"/>
      <c r="AA37" s="25" t="s">
        <v>119</v>
      </c>
      <c r="AB37" s="26"/>
      <c r="AC37" s="26"/>
      <c r="AD37" s="27"/>
      <c r="AE37" s="15"/>
      <c r="AF37" s="25" t="s">
        <v>119</v>
      </c>
      <c r="AG37" s="26"/>
      <c r="AH37" s="26"/>
      <c r="AI37" s="27"/>
      <c r="AJ37" s="15"/>
      <c r="AK37" s="25" t="s">
        <v>119</v>
      </c>
      <c r="AL37" s="26"/>
      <c r="AM37" s="26"/>
      <c r="AN37" s="27"/>
    </row>
    <row r="38" spans="22:40" ht="24" customHeight="1" x14ac:dyDescent="0.2">
      <c r="V38" s="15" t="str">
        <f>KnockoutCalc!$C$44</f>
        <v>Βοσνία και Ερζεγοβίνη</v>
      </c>
      <c r="W38" s="15" t="s">
        <v>13</v>
      </c>
      <c r="X38" s="15" t="str">
        <f>KnockoutCalc!$D$44</f>
        <v>Ιαπωνία</v>
      </c>
      <c r="Y38" s="16" t="s">
        <v>157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207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Νέα Ζηλανδία</v>
      </c>
      <c r="AN38" s="17" t="s">
        <v>182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31" t="s">
        <v>120</v>
      </c>
      <c r="W41" s="26"/>
      <c r="X41" s="26"/>
      <c r="Y41" s="27"/>
      <c r="Z41" s="15"/>
      <c r="AA41" s="31" t="s">
        <v>120</v>
      </c>
      <c r="AB41" s="26"/>
      <c r="AC41" s="26"/>
      <c r="AD41" s="27"/>
      <c r="AE41" s="15"/>
      <c r="AF41" s="31" t="s">
        <v>121</v>
      </c>
      <c r="AG41" s="26"/>
      <c r="AH41" s="26"/>
      <c r="AI41" s="27"/>
      <c r="AJ41" s="15"/>
      <c r="AK41" s="31" t="s">
        <v>121</v>
      </c>
      <c r="AL41" s="26"/>
      <c r="AM41" s="26"/>
      <c r="AN41" s="27"/>
    </row>
    <row r="42" spans="22:40" ht="24" customHeight="1" x14ac:dyDescent="0.2">
      <c r="V42" s="15" t="str">
        <f>KnockoutCalc!$C$48</f>
        <v>Τσεχία</v>
      </c>
      <c r="W42" s="15" t="s">
        <v>13</v>
      </c>
      <c r="X42" s="15" t="str">
        <f>KnockoutCalc!$D$48</f>
        <v>Βραζιλία</v>
      </c>
      <c r="Y42" s="16" t="s">
        <v>170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Μαρόκο</v>
      </c>
      <c r="AG42" s="15" t="s">
        <v>13</v>
      </c>
      <c r="AH42" s="15" t="str">
        <f>KnockoutCalc!$D$50</f>
        <v>Νορβηγία</v>
      </c>
      <c r="AI42" s="16" t="s">
        <v>211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46" t="s">
        <v>122</v>
      </c>
      <c r="W44" s="26"/>
      <c r="X44" s="26"/>
      <c r="Y44" s="27"/>
      <c r="Z44" s="15"/>
      <c r="AA44" s="46" t="s">
        <v>122</v>
      </c>
      <c r="AB44" s="26"/>
      <c r="AC44" s="26"/>
      <c r="AD44" s="27"/>
      <c r="AE44" s="15"/>
      <c r="AF44" s="46" t="s">
        <v>123</v>
      </c>
      <c r="AG44" s="26"/>
      <c r="AH44" s="26"/>
      <c r="AI44" s="27"/>
      <c r="AJ44" s="15"/>
      <c r="AK44" s="46" t="s">
        <v>123</v>
      </c>
      <c r="AL44" s="26"/>
      <c r="AM44" s="26"/>
      <c r="AN44" s="27"/>
    </row>
    <row r="45" spans="22:40" ht="24" customHeight="1" x14ac:dyDescent="0.2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6" t="s">
        <v>185</v>
      </c>
      <c r="AE45" s="15"/>
      <c r="AF45" s="15" t="str">
        <f>KnockoutCalc!$C$54</f>
        <v>Ουρουγουάη</v>
      </c>
      <c r="AG45" s="15" t="s">
        <v>13</v>
      </c>
      <c r="AH45" s="15" t="str">
        <f>KnockoutCalc!$D$54</f>
        <v>ΗΠΑ</v>
      </c>
      <c r="AI45" s="16" t="s">
        <v>207</v>
      </c>
      <c r="AJ45" s="15"/>
      <c r="AK45" s="15" t="str">
        <f>KnockoutCalc!$C$55</f>
        <v>Βοσνία και Ερζεγοβίνη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4" t="s">
        <v>124</v>
      </c>
      <c r="W48" s="26"/>
      <c r="X48" s="26"/>
      <c r="Y48" s="27"/>
      <c r="Z48" s="15"/>
      <c r="AA48" s="44" t="s">
        <v>125</v>
      </c>
      <c r="AB48" s="26"/>
      <c r="AC48" s="26"/>
      <c r="AD48" s="27"/>
      <c r="AE48" s="15"/>
      <c r="AF48" s="44" t="s">
        <v>126</v>
      </c>
      <c r="AG48" s="26"/>
      <c r="AH48" s="26"/>
      <c r="AI48" s="27"/>
      <c r="AJ48" s="15"/>
      <c r="AK48" s="44" t="s">
        <v>126</v>
      </c>
      <c r="AL48" s="26"/>
      <c r="AM48" s="26"/>
      <c r="AN48" s="27"/>
    </row>
    <row r="49" spans="22:40" ht="24" customHeight="1" x14ac:dyDescent="0.2">
      <c r="V49" s="15" t="str">
        <f>KnockoutCalc!$C$56</f>
        <v>Βραζιλία</v>
      </c>
      <c r="W49" s="15" t="s">
        <v>13</v>
      </c>
      <c r="X49" s="15" t="str">
        <f>KnockoutCalc!$D$56</f>
        <v>Νορβηγία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220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Ουρουγουάη</v>
      </c>
      <c r="AL49" s="15" t="s">
        <v>13</v>
      </c>
      <c r="AM49" s="15" t="str">
        <f>KnockoutCalc!$D$59</f>
        <v>Πορτογαλία</v>
      </c>
      <c r="AN49" s="17" t="s">
        <v>216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51" t="s">
        <v>127</v>
      </c>
      <c r="W52" s="26"/>
      <c r="X52" s="26"/>
      <c r="Y52" s="27"/>
      <c r="Z52" s="15"/>
      <c r="AA52" s="51" t="s">
        <v>128</v>
      </c>
      <c r="AB52" s="26"/>
      <c r="AC52" s="26"/>
      <c r="AD52" s="27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Βραζιλία</v>
      </c>
      <c r="W53" s="15" t="s">
        <v>13</v>
      </c>
      <c r="X53" s="15" t="str">
        <f>KnockoutCalc!$D$60</f>
        <v>Αγγλία</v>
      </c>
      <c r="Y53" s="16" t="s">
        <v>220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Πορτογαλία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0" t="s">
        <v>129</v>
      </c>
      <c r="AB56" s="26"/>
      <c r="AC56" s="26"/>
      <c r="AD56" s="27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Αγγλία</v>
      </c>
      <c r="AB57" s="15" t="s">
        <v>13</v>
      </c>
      <c r="AC57" s="15" t="str">
        <f>KnockoutCalc!$D$62</f>
        <v>Ισπανία</v>
      </c>
      <c r="AD57" s="19" t="s">
        <v>220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49" t="s">
        <v>130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Ελβετία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Βραζιλία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Μαρόκο</v>
      </c>
      <c r="AP73" t="str">
        <f>IF($AM$29="","",$AM$29)</f>
        <v>Σουηδία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x14ac:dyDescent="0.2">
      <c r="AO76" t="str">
        <f>IF($AF$32="","",$AF$32)</f>
        <v>Μεξικό</v>
      </c>
      <c r="AP76" t="str">
        <f>IF($AH$32="","",$AH$32)</f>
        <v>Σαουδική Αραβία</v>
      </c>
    </row>
    <row r="77" spans="22:42" x14ac:dyDescent="0.2">
      <c r="AO77" t="str">
        <f>IF($AK$32="","",$AK$32)</f>
        <v>Αγγλία</v>
      </c>
      <c r="AP77" t="str">
        <f>IF($AM$32="","",$AM$32)</f>
        <v>Ουζμπεκιστάν</v>
      </c>
    </row>
    <row r="78" spans="22:42" x14ac:dyDescent="0.2">
      <c r="AO78" t="str">
        <f>IF($V$35="","",$V$35)</f>
        <v>Τουρκία</v>
      </c>
      <c r="AP78" t="str">
        <f>IF($X$35="","",$X$35)</f>
        <v>Καναδάς</v>
      </c>
    </row>
    <row r="79" spans="22:42" x14ac:dyDescent="0.2">
      <c r="AO79" t="str">
        <f>IF($AA$35="","",$AA$35)</f>
        <v>Βέλγιο</v>
      </c>
      <c r="AP79" t="str">
        <f>IF($AC$35="","",$AC$35)</f>
        <v>Σενεγάλη</v>
      </c>
    </row>
    <row r="80" spans="22:42" x14ac:dyDescent="0.2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">
      <c r="AO81" t="str">
        <f>IF($AK$35="","",$AK$35)</f>
        <v>Ισπανία</v>
      </c>
      <c r="AP81" t="str">
        <f>IF($AM$35="","",$AM$35)</f>
        <v>Αλγερία</v>
      </c>
    </row>
    <row r="82" spans="41:42" x14ac:dyDescent="0.2">
      <c r="AO82" t="str">
        <f>IF($V$38="","",$V$38)</f>
        <v>Βοσνία και Ερζεγοβίνη</v>
      </c>
      <c r="AP82" t="str">
        <f>IF($X$38="","",$X$38)</f>
        <v>Ιαπωνία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Γκάνα</v>
      </c>
    </row>
    <row r="85" spans="41:42" x14ac:dyDescent="0.2">
      <c r="AO85" t="str">
        <f>IF($AK$38="","",$AK$38)</f>
        <v>ΗΠΑ</v>
      </c>
      <c r="AP85" t="str">
        <f>IF($AM$38="","",$AM$38)</f>
        <v>Νέα Ζηλανδία</v>
      </c>
    </row>
    <row r="86" spans="41:42" x14ac:dyDescent="0.2">
      <c r="AO86" t="str">
        <f>IF($V$42="","",$V$42)</f>
        <v>Τσεχία</v>
      </c>
      <c r="AP86" t="str">
        <f>IF($X$42="","",$X$42)</f>
        <v>Βραζιλία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Μαρόκο</v>
      </c>
      <c r="AP88" t="str">
        <f>IF($AH$42="","",$AH$42)</f>
        <v>Νορβηγία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Κολομβία</v>
      </c>
      <c r="AP90" t="str">
        <f>IF($X$45="","",$X$45)</f>
        <v>Ισπανία</v>
      </c>
    </row>
    <row r="91" spans="41:42" x14ac:dyDescent="0.2">
      <c r="AO91" t="str">
        <f>IF($AA$45="","",$AA$45)</f>
        <v>Τουρκία</v>
      </c>
      <c r="AP91" t="str">
        <f>IF($AC$45="","",$AC$45)</f>
        <v>Βέλγιο</v>
      </c>
    </row>
    <row r="92" spans="41:42" x14ac:dyDescent="0.2">
      <c r="AO92" t="str">
        <f>IF($AF$45="","",$AF$45)</f>
        <v>Ουρουγουάη</v>
      </c>
      <c r="AP92" t="str">
        <f>IF($AH$45="","",$AH$45)</f>
        <v>ΗΠΑ</v>
      </c>
    </row>
    <row r="93" spans="41:42" x14ac:dyDescent="0.2">
      <c r="AO93" t="str">
        <f>IF($AK$45="","",$AK$45)</f>
        <v>Βοσνία και Ερζεγοβίνη</v>
      </c>
      <c r="AP93" t="str">
        <f>IF($AM$45="","",$AM$45)</f>
        <v>Πορτογαλία</v>
      </c>
    </row>
    <row r="94" spans="41:42" x14ac:dyDescent="0.2">
      <c r="AO94" t="str">
        <f>IF($V$49="","",$V$49)</f>
        <v>Βραζιλία</v>
      </c>
      <c r="AP94" t="str">
        <f>IF($X$49="","",$X$49)</f>
        <v>Νορβηγία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Τουρκία</v>
      </c>
      <c r="AP96" t="str">
        <f>IF($AH$49="","",$AH$49)</f>
        <v>Ισπανία</v>
      </c>
    </row>
    <row r="97" spans="41:42" x14ac:dyDescent="0.2">
      <c r="AO97" t="str">
        <f>IF($AK$49="","",$AK$49)</f>
        <v>Ουρουγουάη</v>
      </c>
      <c r="AP97" t="str">
        <f>IF($AM$49="","",$AM$49)</f>
        <v>Πορτογαλία</v>
      </c>
    </row>
    <row r="98" spans="41:42" x14ac:dyDescent="0.2">
      <c r="AO98" t="str">
        <f>IF($V$53="","",$V$53)</f>
        <v>Βραζιλία</v>
      </c>
      <c r="AP98" t="str">
        <f>IF($X$53="","",$X$53)</f>
        <v>Αγγλία</v>
      </c>
    </row>
    <row r="99" spans="41:42" x14ac:dyDescent="0.2">
      <c r="AO99" t="str">
        <f>IF($AA$53="","",$AA$53)</f>
        <v>Ισπανία</v>
      </c>
      <c r="AP99" t="str">
        <f>IF($AC$53="","",$AC$53)</f>
        <v>Πορτογαλία</v>
      </c>
    </row>
    <row r="100" spans="41:42" x14ac:dyDescent="0.2">
      <c r="AO100" t="str">
        <f>IF($AA$57="","",$AA$57)</f>
        <v>Αγγλία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224</v>
      </c>
      <c r="B1" s="12" t="s">
        <v>225</v>
      </c>
    </row>
    <row r="2" spans="1:2" ht="15" customHeight="1" x14ac:dyDescent="0.25">
      <c r="A2" s="13" t="s">
        <v>226</v>
      </c>
      <c r="B2" s="13" t="s">
        <v>227</v>
      </c>
    </row>
    <row r="3" spans="1:2" ht="15" customHeight="1" x14ac:dyDescent="0.25">
      <c r="A3" s="13" t="s">
        <v>228</v>
      </c>
      <c r="B3" s="13" t="s">
        <v>229</v>
      </c>
    </row>
    <row r="4" spans="1:2" ht="15" customHeight="1" x14ac:dyDescent="0.25">
      <c r="A4" s="13" t="s">
        <v>230</v>
      </c>
      <c r="B4" s="13" t="s">
        <v>231</v>
      </c>
    </row>
    <row r="5" spans="1:2" ht="15" customHeight="1" x14ac:dyDescent="0.2">
      <c r="A5" t="s">
        <v>232</v>
      </c>
      <c r="B5" t="s">
        <v>233</v>
      </c>
    </row>
    <row r="6" spans="1:2" ht="15" customHeight="1" x14ac:dyDescent="0.2">
      <c r="A6" t="s">
        <v>234</v>
      </c>
      <c r="B6" t="s">
        <v>235</v>
      </c>
    </row>
    <row r="7" spans="1:2" x14ac:dyDescent="0.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2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4</v>
      </c>
      <c r="E2">
        <f>SUM(IF('Fixtures by Matchday'!C3&lt;&gt;"",'Fixtures by Matchday'!C3,0),IF('Fixtures by Matchday'!S3&lt;&gt;"",'Fixtures by Matchday'!S3,0),IF('Fixtures by Matchday'!J4&lt;&gt;"",'Fixtures by Matchday'!J4,0))</f>
        <v>6</v>
      </c>
      <c r="F2">
        <f>C2*1000000+(D2+100)*1000+E2*10+(4-0)</f>
        <v>7104064</v>
      </c>
    </row>
    <row r="3" spans="1:6" ht="15" customHeight="1" x14ac:dyDescent="0.2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2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-3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2097023</v>
      </c>
    </row>
    <row r="4" spans="1:6" ht="15" customHeight="1" x14ac:dyDescent="0.2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1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-2</v>
      </c>
      <c r="E4">
        <f>SUM(IF('Fixtures by Matchday'!C4&lt;&gt;"",'Fixtures by Matchday'!C4,0),IF('Fixtures by Matchday'!L4&lt;&gt;"",'Fixtures by Matchday'!L4,0),IF('Fixtures by Matchday'!S4&lt;&gt;"",'Fixtures by Matchday'!S4,0))</f>
        <v>2</v>
      </c>
      <c r="F4">
        <f>C4*1000000+(D4+100)*1000+E4*10+(4-2)</f>
        <v>1098022</v>
      </c>
    </row>
    <row r="5" spans="1:6" ht="15" customHeight="1" x14ac:dyDescent="0.2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5101031</v>
      </c>
    </row>
    <row r="6" spans="1:6" ht="15" customHeight="1" x14ac:dyDescent="0.2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3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-1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3099034</v>
      </c>
    </row>
    <row r="7" spans="1:6" ht="15" customHeight="1" x14ac:dyDescent="0.2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4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0</v>
      </c>
      <c r="E7">
        <f>SUM(IF('Fixtures by Matchday'!J5&lt;&gt;"",'Fixtures by Matchday'!J5,0),IF('Fixtures by Matchday'!Q5&lt;&gt;"",'Fixtures by Matchday'!Q5,0),IF('Fixtures by Matchday'!E6&lt;&gt;"",'Fixtures by Matchday'!E6,0))</f>
        <v>5</v>
      </c>
      <c r="F7">
        <f>C7*1000000+(D7+100)*1000+E7*10+(4-1)</f>
        <v>4100053</v>
      </c>
    </row>
    <row r="8" spans="1:6" ht="15" customHeight="1" x14ac:dyDescent="0.2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1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-2</v>
      </c>
      <c r="E8">
        <f>SUM(IF('Fixtures by Matchday'!C6&lt;&gt;"",'Fixtures by Matchday'!C6,0),IF('Fixtures by Matchday'!L6&lt;&gt;"",'Fixtures by Matchday'!L6,0),IF('Fixtures by Matchday'!S6&lt;&gt;"",'Fixtures by Matchday'!S6,0))</f>
        <v>3</v>
      </c>
      <c r="F8">
        <f>C8*1000000+(D8+100)*1000+E8*10+(4-2)</f>
        <v>1098032</v>
      </c>
    </row>
    <row r="9" spans="1:6" ht="15" customHeight="1" x14ac:dyDescent="0.2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9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3</v>
      </c>
      <c r="E9">
        <f>SUM(IF('Fixtures by Matchday'!E5&lt;&gt;"",'Fixtures by Matchday'!E5,0),IF('Fixtures by Matchday'!L5&lt;&gt;"",'Fixtures by Matchday'!L5,0),IF('Fixtures by Matchday'!Q6&lt;&gt;"",'Fixtures by Matchday'!Q6,0))</f>
        <v>6</v>
      </c>
      <c r="F9">
        <f>C9*1000000+(D9+100)*1000+E9*10+(4-3)</f>
        <v>9103061</v>
      </c>
    </row>
    <row r="10" spans="1:6" ht="15" customHeight="1" x14ac:dyDescent="0.2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6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4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6104074</v>
      </c>
    </row>
    <row r="11" spans="1:6" ht="15" customHeight="1" x14ac:dyDescent="0.2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3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7103063</v>
      </c>
    </row>
    <row r="12" spans="1:6" ht="15" customHeight="1" x14ac:dyDescent="0.2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-7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93012</v>
      </c>
    </row>
    <row r="13" spans="1:6" ht="15" customHeight="1" x14ac:dyDescent="0.2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5</v>
      </c>
      <c r="F13">
        <f>C13*1000000+(D13+100)*1000+E13*10+(4-3)</f>
        <v>4100051</v>
      </c>
    </row>
    <row r="14" spans="1:6" ht="15" customHeight="1" x14ac:dyDescent="0.2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2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-1</v>
      </c>
      <c r="E14">
        <f>SUM(IF('Fixtures by Matchday'!C9&lt;&gt;"",'Fixtures by Matchday'!C9,0),IF('Fixtures by Matchday'!S9&lt;&gt;"",'Fixtures by Matchday'!S9,0),IF('Fixtures by Matchday'!J10&lt;&gt;"",'Fixtures by Matchday'!J10,0))</f>
        <v>3</v>
      </c>
      <c r="F14">
        <f>C14*1000000+(D14+100)*1000+E14*10+(4-0)</f>
        <v>2099034</v>
      </c>
    </row>
    <row r="15" spans="1:6" ht="15" customHeight="1" x14ac:dyDescent="0.2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2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2099033</v>
      </c>
    </row>
    <row r="16" spans="1:6" ht="15" customHeight="1" x14ac:dyDescent="0.2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2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-1</v>
      </c>
      <c r="E16">
        <f>SUM(IF('Fixtures by Matchday'!C10&lt;&gt;"",'Fixtures by Matchday'!C10,0),IF('Fixtures by Matchday'!L10&lt;&gt;"",'Fixtures by Matchday'!L10,0),IF('Fixtures by Matchday'!S10&lt;&gt;"",'Fixtures by Matchday'!S10,0))</f>
        <v>3</v>
      </c>
      <c r="F16">
        <f>C16*1000000+(D16+100)*1000+E16*10+(4-2)</f>
        <v>2099032</v>
      </c>
    </row>
    <row r="17" spans="1:6" ht="15" customHeight="1" x14ac:dyDescent="0.2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9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3</v>
      </c>
      <c r="E17">
        <f>SUM(IF('Fixtures by Matchday'!J9&lt;&gt;"",'Fixtures by Matchday'!J9,0),IF('Fixtures by Matchday'!Q9&lt;&gt;"",'Fixtures by Matchday'!Q9,0),IF('Fixtures by Matchday'!E10&lt;&gt;"",'Fixtures by Matchday'!E10,0))</f>
        <v>6</v>
      </c>
      <c r="F17">
        <f>C17*1000000+(D17+100)*1000+E17*10+(4-3)</f>
        <v>9103061</v>
      </c>
    </row>
    <row r="18" spans="1:6" ht="15" customHeight="1" x14ac:dyDescent="0.2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9</v>
      </c>
      <c r="E18">
        <f>SUM(IF('Fixtures by Matchday'!C11&lt;&gt;"",'Fixtures by Matchday'!C11,0),IF('Fixtures by Matchday'!J11&lt;&gt;"",'Fixtures by Matchday'!J11,0),IF('Fixtures by Matchday'!S11&lt;&gt;"",'Fixtures by Matchday'!S11,0))</f>
        <v>10</v>
      </c>
      <c r="F18">
        <f>C18*1000000+(D18+100)*1000+E18*10+(4-0)</f>
        <v>9109104</v>
      </c>
    </row>
    <row r="19" spans="1:6" ht="15" customHeight="1" x14ac:dyDescent="0.2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4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-3</v>
      </c>
      <c r="E19">
        <f>SUM(IF('Fixtures by Matchday'!E11&lt;&gt;"",'Fixtures by Matchday'!E11,0),IF('Fixtures by Matchday'!L12&lt;&gt;"",'Fixtures by Matchday'!L12,0),IF('Fixtures by Matchday'!Q12&lt;&gt;"",'Fixtures by Matchday'!Q12,0))</f>
        <v>4</v>
      </c>
      <c r="F19">
        <f>C19*1000000+(D19+100)*1000+E19*10+(4-1)</f>
        <v>4097043</v>
      </c>
    </row>
    <row r="20" spans="1:6" ht="15" customHeight="1" x14ac:dyDescent="0.2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-1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4099032</v>
      </c>
    </row>
    <row r="21" spans="1:6" ht="15" customHeight="1" x14ac:dyDescent="0.2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0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-5</v>
      </c>
      <c r="E21">
        <f>SUM(IF('Fixtures by Matchday'!Q11&lt;&gt;"",'Fixtures by Matchday'!Q11,0),IF('Fixtures by Matchday'!E12&lt;&gt;"",'Fixtures by Matchday'!E12,0),IF('Fixtures by Matchday'!J12&lt;&gt;"",'Fixtures by Matchday'!J12,0))</f>
        <v>2</v>
      </c>
      <c r="F21">
        <f>C21*1000000+(D21+100)*1000+E21*10+(4-3)</f>
        <v>95021</v>
      </c>
    </row>
    <row r="22" spans="1:6" ht="15" customHeight="1" x14ac:dyDescent="0.2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3</v>
      </c>
      <c r="E22">
        <f>SUM(IF('Fixtures by Matchday'!C13&lt;&gt;"",'Fixtures by Matchday'!C13,0),IF('Fixtures by Matchday'!J13&lt;&gt;"",'Fixtures by Matchday'!J13,0),IF('Fixtures by Matchday'!S14&lt;&gt;"",'Fixtures by Matchday'!S14,0))</f>
        <v>6</v>
      </c>
      <c r="F22">
        <f>C22*1000000+(D22+100)*1000+E22*10+(4-0)</f>
        <v>7103064</v>
      </c>
    </row>
    <row r="23" spans="1:6" ht="15" customHeight="1" x14ac:dyDescent="0.2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4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-1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4099053</v>
      </c>
    </row>
    <row r="24" spans="1:6" ht="15" customHeight="1" x14ac:dyDescent="0.2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4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1</v>
      </c>
      <c r="E24">
        <f>SUM(IF('Fixtures by Matchday'!L13&lt;&gt;"",'Fixtures by Matchday'!L13,0),IF('Fixtures by Matchday'!S13&lt;&gt;"",'Fixtures by Matchday'!S13,0),IF('Fixtures by Matchday'!C14&lt;&gt;"",'Fixtures by Matchday'!C14,0))</f>
        <v>5</v>
      </c>
      <c r="F24">
        <f>C24*1000000+(D24+100)*1000+E24*10+(4-2)</f>
        <v>4101052</v>
      </c>
    </row>
    <row r="25" spans="1:6" ht="15" customHeight="1" x14ac:dyDescent="0.2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2</v>
      </c>
      <c r="F25">
        <f>C25*1000000+(D25+100)*1000+E25*10+(4-3)</f>
        <v>1097021</v>
      </c>
    </row>
    <row r="26" spans="1:6" ht="15" customHeight="1" x14ac:dyDescent="0.2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9103054</v>
      </c>
    </row>
    <row r="27" spans="1:6" ht="15" customHeight="1" x14ac:dyDescent="0.2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1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-3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1097033</v>
      </c>
    </row>
    <row r="28" spans="1:6" ht="15" customHeight="1" x14ac:dyDescent="0.2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2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1</v>
      </c>
      <c r="F28">
        <f>C28*1000000+(D28+100)*1000+E28*10+(4-2)</f>
        <v>2099012</v>
      </c>
    </row>
    <row r="29" spans="1:6" ht="15" customHeight="1" x14ac:dyDescent="0.2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4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1</v>
      </c>
      <c r="E29">
        <f>SUM(IF('Fixtures by Matchday'!E16&lt;&gt;"",'Fixtures by Matchday'!E16,0),IF('Fixtures by Matchday'!J16&lt;&gt;"",'Fixtures by Matchday'!J16,0),IF('Fixtures by Matchday'!Q16&lt;&gt;"",'Fixtures by Matchday'!Q16,0))</f>
        <v>4</v>
      </c>
      <c r="F29">
        <f>C29*1000000+(D29+100)*1000+E29*10+(4-3)</f>
        <v>4101041</v>
      </c>
    </row>
    <row r="30" spans="1:6" ht="15" customHeight="1" x14ac:dyDescent="0.2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2</v>
      </c>
      <c r="E30">
        <f>SUM(IF('Fixtures by Matchday'!C17&lt;&gt;"",'Fixtures by Matchday'!C17,0),IF('Fixtures by Matchday'!J17&lt;&gt;"",'Fixtures by Matchday'!J17,0),IF('Fixtures by Matchday'!S18&lt;&gt;"",'Fixtures by Matchday'!S18,0))</f>
        <v>5</v>
      </c>
      <c r="F30">
        <f>C30*1000000+(D30+100)*1000+E30*10+(4-0)</f>
        <v>7102054</v>
      </c>
    </row>
    <row r="31" spans="1:6" ht="15" customHeight="1" x14ac:dyDescent="0.2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1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-2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1098023</v>
      </c>
    </row>
    <row r="32" spans="1:6" ht="15" customHeight="1" x14ac:dyDescent="0.2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2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-1</v>
      </c>
      <c r="E32">
        <f>SUM(IF('Fixtures by Matchday'!L17&lt;&gt;"",'Fixtures by Matchday'!L17,0),IF('Fixtures by Matchday'!S17&lt;&gt;"",'Fixtures by Matchday'!S17,0),IF('Fixtures by Matchday'!C18&lt;&gt;"",'Fixtures by Matchday'!C18,0))</f>
        <v>4</v>
      </c>
      <c r="F32">
        <f>C32*1000000+(D32+100)*1000+E32*10+(4-2)</f>
        <v>2099042</v>
      </c>
    </row>
    <row r="33" spans="1:6" ht="15" customHeight="1" x14ac:dyDescent="0.2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6101051</v>
      </c>
    </row>
    <row r="34" spans="1:6" ht="15" customHeight="1" x14ac:dyDescent="0.2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9</v>
      </c>
      <c r="F34">
        <f>C34*1000000+(D34+100)*1000+E34*10+(4-0)</f>
        <v>9106094</v>
      </c>
    </row>
    <row r="35" spans="1:6" ht="15" customHeight="1" x14ac:dyDescent="0.2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-2</v>
      </c>
      <c r="E35">
        <f>SUM(IF('Fixtures by Matchday'!E19&lt;&gt;"",'Fixtures by Matchday'!E19,0),IF('Fixtures by Matchday'!L20&lt;&gt;"",'Fixtures by Matchday'!L20,0),IF('Fixtures by Matchday'!Q20&lt;&gt;"",'Fixtures by Matchday'!Q20,0))</f>
        <v>2</v>
      </c>
      <c r="F35">
        <f>C35*1000000+(D35+100)*1000+E35*10+(4-1)</f>
        <v>3098023</v>
      </c>
    </row>
    <row r="36" spans="1:6" ht="15" customHeight="1" x14ac:dyDescent="0.2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6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2</v>
      </c>
      <c r="E36">
        <f>SUM(IF('Fixtures by Matchday'!Q19&lt;&gt;"",'Fixtures by Matchday'!Q19,0),IF('Fixtures by Matchday'!E20&lt;&gt;"",'Fixtures by Matchday'!E20,0),IF('Fixtures by Matchday'!J20&lt;&gt;"",'Fixtures by Matchday'!J20,0))</f>
        <v>5</v>
      </c>
      <c r="F36">
        <f>C36*1000000+(D36+100)*1000+E36*10+(4-2)</f>
        <v>6102052</v>
      </c>
    </row>
    <row r="37" spans="1:6" ht="15" customHeight="1" x14ac:dyDescent="0.2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94001</v>
      </c>
    </row>
    <row r="38" spans="1:6" ht="15" customHeight="1" x14ac:dyDescent="0.2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9105084</v>
      </c>
    </row>
    <row r="39" spans="1:6" ht="15" customHeight="1" x14ac:dyDescent="0.2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6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5</v>
      </c>
      <c r="F39">
        <f>C39*1000000+(D39+100)*1000+E39*10+(4-1)</f>
        <v>6099053</v>
      </c>
    </row>
    <row r="40" spans="1:6" ht="15" customHeight="1" x14ac:dyDescent="0.2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3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3099042</v>
      </c>
    </row>
    <row r="41" spans="1:6" ht="15" customHeight="1" x14ac:dyDescent="0.2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-3</v>
      </c>
      <c r="E41">
        <f>SUM(IF('Fixtures by Matchday'!E22&lt;&gt;"",'Fixtures by Matchday'!E22,0),IF('Fixtures by Matchday'!J22&lt;&gt;"",'Fixtures by Matchday'!J22,0),IF('Fixtures by Matchday'!Q22&lt;&gt;"",'Fixtures by Matchday'!Q22,0))</f>
        <v>3</v>
      </c>
      <c r="F41">
        <f>C41*1000000+(D41+100)*1000+E41*10+(4-3)</f>
        <v>97031</v>
      </c>
    </row>
    <row r="42" spans="1:6" ht="15" customHeight="1" x14ac:dyDescent="0.2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6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2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6102064</v>
      </c>
    </row>
    <row r="43" spans="1:6" ht="15" customHeight="1" x14ac:dyDescent="0.2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-3</v>
      </c>
      <c r="E43">
        <f>SUM(IF('Fixtures by Matchday'!E23&lt;&gt;"",'Fixtures by Matchday'!E23,0),IF('Fixtures by Matchday'!L24&lt;&gt;"",'Fixtures by Matchday'!L24,0),IF('Fixtures by Matchday'!Q24&lt;&gt;"",'Fixtures by Matchday'!Q24,0))</f>
        <v>4</v>
      </c>
      <c r="F43">
        <f>C43*1000000+(D43+100)*1000+E43*10+(4-1)</f>
        <v>1097043</v>
      </c>
    </row>
    <row r="44" spans="1:6" ht="15" customHeight="1" x14ac:dyDescent="0.2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4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0</v>
      </c>
      <c r="E44">
        <f>SUM(IF('Fixtures by Matchday'!L23&lt;&gt;"",'Fixtures by Matchday'!L23,0),IF('Fixtures by Matchday'!C24&lt;&gt;"",'Fixtures by Matchday'!C24,0),IF('Fixtures by Matchday'!S24&lt;&gt;"",'Fixtures by Matchday'!S24,0))</f>
        <v>5</v>
      </c>
      <c r="F44">
        <f>C44*1000000+(D44+100)*1000+E44*10+(4-2)</f>
        <v>4100052</v>
      </c>
    </row>
    <row r="45" spans="1:6" ht="15" customHeight="1" x14ac:dyDescent="0.2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1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6101051</v>
      </c>
    </row>
    <row r="46" spans="1:6" ht="15" customHeight="1" x14ac:dyDescent="0.2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7</v>
      </c>
      <c r="E46">
        <f>SUM(IF('Fixtures by Matchday'!C25&lt;&gt;"",'Fixtures by Matchday'!C25,0),IF('Fixtures by Matchday'!J25&lt;&gt;"",'Fixtures by Matchday'!J25,0),IF('Fixtures by Matchday'!S26&lt;&gt;"",'Fixtures by Matchday'!S26,0))</f>
        <v>9</v>
      </c>
      <c r="F46">
        <f>C46*1000000+(D46+100)*1000+E46*10+(4-0)</f>
        <v>9107094</v>
      </c>
    </row>
    <row r="47" spans="1:6" ht="15" customHeight="1" x14ac:dyDescent="0.2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6101053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1097022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-5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1095011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Αφρική</v>
      </c>
      <c r="E2">
        <f>IFERROR(INDEX(StandingsCalc!$F$2:$F$49,MATCH(D2,StandingsCalc!$B$2:$B$49,0))+(13-1)/1000,-999999)</f>
        <v>2097023.0120000001</v>
      </c>
      <c r="F2">
        <f t="shared" ref="F2:F13" si="0">1+COUNTIF($E$2:$E$13,"&gt;"&amp;E2)</f>
        <v>11</v>
      </c>
    </row>
    <row r="3" spans="1:23" ht="15" customHeight="1" x14ac:dyDescent="0.2">
      <c r="A3" t="s">
        <v>22</v>
      </c>
      <c r="B3" t="str">
        <f>'Fixtures by Matchday'!$AB$4</f>
        <v>Βοσνία και Ερζεγοβίνη</v>
      </c>
      <c r="C3" t="str">
        <f>'Fixtures by Matchday'!$AB$5</f>
        <v>Ελβετία</v>
      </c>
      <c r="D3" t="str">
        <f>'Fixtures by Matchday'!$AB$6</f>
        <v>Καναδάς</v>
      </c>
      <c r="E3">
        <f>IFERROR(INDEX(StandingsCalc!$F$2:$F$49,MATCH(D3,StandingsCalc!$B$2:$B$49,0))+(13-2)/1000,-999999)</f>
        <v>3099034.0109999999</v>
      </c>
      <c r="F3">
        <f t="shared" si="0"/>
        <v>6</v>
      </c>
    </row>
    <row r="4" spans="1:23" ht="15" customHeight="1" x14ac:dyDescent="0.2">
      <c r="A4" t="s">
        <v>29</v>
      </c>
      <c r="B4" t="str">
        <f>'Fixtures by Matchday'!$AG$4</f>
        <v>Μαρόκο</v>
      </c>
      <c r="C4" t="str">
        <f>'Fixtures by Matchday'!$AG$5</f>
        <v>Βραζιλία</v>
      </c>
      <c r="D4" t="str">
        <f>'Fixtures by Matchday'!$AG$6</f>
        <v>Σκωτία</v>
      </c>
      <c r="E4">
        <f>IFERROR(INDEX(StandingsCalc!$F$2:$F$49,MATCH(D4,StandingsCalc!$B$2:$B$49,0))+(13-3)/1000,-999999)</f>
        <v>4100051.01</v>
      </c>
      <c r="F4">
        <f t="shared" si="0"/>
        <v>2</v>
      </c>
    </row>
    <row r="5" spans="1:23" ht="15" customHeight="1" x14ac:dyDescent="0.2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Παραγουάη</v>
      </c>
      <c r="E5">
        <f>IFERROR(INDEX(StandingsCalc!$F$2:$F$49,MATCH(D5,StandingsCalc!$B$2:$B$49,0))+(13-4)/1000,-999999)</f>
        <v>2099033.0090000001</v>
      </c>
      <c r="F5">
        <f t="shared" si="0"/>
        <v>9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Κουρασάο</v>
      </c>
      <c r="E6">
        <f>IFERROR(INDEX(StandingsCalc!$F$2:$F$49,MATCH(D6,StandingsCalc!$B$2:$B$49,0))+(13-5)/1000,-999999)</f>
        <v>4097043.0079999999</v>
      </c>
      <c r="F6">
        <f t="shared" si="0"/>
        <v>4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4099053.0070000002</v>
      </c>
      <c r="F7">
        <f t="shared" si="0"/>
        <v>3</v>
      </c>
    </row>
    <row r="8" spans="1:23" ht="15" customHeight="1" x14ac:dyDescent="0.2">
      <c r="A8" t="s">
        <v>61</v>
      </c>
      <c r="B8" t="str">
        <f>'Fixtures by Matchday'!$AG$11</f>
        <v>Βέλγιο</v>
      </c>
      <c r="C8" t="str">
        <f>'Fixtures by Matchday'!$AG$12</f>
        <v>Νέα Ζηλανδία</v>
      </c>
      <c r="D8" t="str">
        <f>'Fixtures by Matchday'!$AG$13</f>
        <v>Ιράν</v>
      </c>
      <c r="E8">
        <f>IFERROR(INDEX(StandingsCalc!$F$2:$F$49,MATCH(D8,StandingsCalc!$B$2:$B$49,0))+(13-7)/1000,-999999)</f>
        <v>2099012.0060000001</v>
      </c>
      <c r="F8">
        <f t="shared" si="0"/>
        <v>10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2099042.0049999999</v>
      </c>
      <c r="F9">
        <f t="shared" si="0"/>
        <v>8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3098023.0040000002</v>
      </c>
      <c r="F10">
        <f t="shared" si="0"/>
        <v>7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3099042.003</v>
      </c>
      <c r="F11">
        <f t="shared" si="0"/>
        <v>5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4100052.0019999999</v>
      </c>
      <c r="F12">
        <f t="shared" si="0"/>
        <v>1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1097022.0009999999</v>
      </c>
      <c r="F13">
        <f t="shared" si="0"/>
        <v>12</v>
      </c>
    </row>
    <row r="18" spans="1:23" ht="15" customHeight="1" x14ac:dyDescent="0.2">
      <c r="K18" t="s">
        <v>248</v>
      </c>
    </row>
    <row r="19" spans="1:23" ht="15" customHeight="1" x14ac:dyDescent="0.2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2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B C E F H I J K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94</v>
      </c>
      <c r="T20">
        <f>IFERROR(IF(INDEX($F$2:$F$13,MATCH(O20,$A$2:$A$13,0))&lt;=8,100-INDEX($F$2:$F$13,MATCH(O20,$A$2:$A$13,0)),-999),-999)</f>
        <v>98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97</v>
      </c>
      <c r="W20" t="str">
        <f t="shared" ref="W20:W27" si="1">IF($L20="","",INDEX($D$2:$D$13,MATCH($L20,$A$2:$A$13,0),1))</f>
        <v>Νότια Αφρική</v>
      </c>
    </row>
    <row r="21" spans="1:23" ht="15" customHeight="1" x14ac:dyDescent="0.2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98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97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92</v>
      </c>
      <c r="W21" t="str">
        <f t="shared" si="1"/>
        <v>Παραγουάη</v>
      </c>
    </row>
    <row r="22" spans="1:23" ht="15" customHeight="1" x14ac:dyDescent="0.2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98</v>
      </c>
      <c r="S22">
        <f>IFERROR(IF(AND(INDEX($F$2:$F$13,MATCH(N22,$A$2:$A$13,0))&lt;=8,COUNTIF($L$20:L21,N22)=0),100-INDEX($F$2:$F$13,MATCH(N22,$A$2:$A$13,0)),-999),-999)</f>
        <v>96</v>
      </c>
      <c r="T22">
        <f>IFERROR(IF(AND(INDEX($F$2:$F$13,MATCH(O22,$A$2:$A$13,0))&lt;=8,COUNTIF($L$20:L21,O22)=0),100-INDEX($F$2:$F$13,MATCH(O22,$A$2:$A$13,0)),-999),-999)</f>
        <v>97</v>
      </c>
      <c r="U22">
        <f>IFERROR(IF(AND(INDEX($F$2:$F$13,MATCH(P22,$A$2:$A$13,0))&lt;=8,COUNTIF($L$20:L21,P22)=0),100-INDEX($F$2:$F$13,MATCH(P22,$A$2:$A$13,0)),-999),-999)</f>
        <v>92</v>
      </c>
      <c r="V22">
        <f>IFERROR(IF(AND(INDEX($F$2:$F$13,MATCH(Q22,$A$2:$A$13,0))&lt;=8,COUNTIF($L$20:L21,Q22)=0),100-INDEX($F$2:$F$13,MATCH(Q22,$A$2:$A$13,0)),-999),-999)</f>
        <v>93</v>
      </c>
      <c r="W22" t="str">
        <f t="shared" si="1"/>
        <v>Σαουδική Αραβία</v>
      </c>
    </row>
    <row r="23" spans="1:23" ht="15" customHeight="1" x14ac:dyDescent="0.2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96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93</v>
      </c>
      <c r="U23">
        <f>IFERROR(IF(AND(INDEX($F$2:$F$13,MATCH(P23,$A$2:$A$13,0))&lt;=8,COUNTIF($L$20:L22,P23)=0),100-INDEX($F$2:$F$13,MATCH(P23,$A$2:$A$13,0)),-999),-999)</f>
        <v>95</v>
      </c>
      <c r="V23">
        <f>IFERROR(IF(AND(INDEX($F$2:$F$13,MATCH(Q23,$A$2:$A$13,0))&lt;=8,COUNTIF($L$20:L22,Q23)=0),100-INDEX($F$2:$F$13,MATCH(Q23,$A$2:$A$13,0)),-999),-999)</f>
        <v>99</v>
      </c>
      <c r="W23" t="str">
        <f t="shared" si="1"/>
        <v>Ουζμπεκιστάν</v>
      </c>
    </row>
    <row r="24" spans="1:23" ht="15" customHeight="1" x14ac:dyDescent="0.2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94</v>
      </c>
      <c r="S24">
        <f>IFERROR(IF(AND(INDEX($F$2:$F$13,MATCH(N24,$A$2:$A$13,0))&lt;=8,COUNTIF($L$20:L23,N24)=0),100-INDEX($F$2:$F$13,MATCH(N24,$A$2:$A$13,0)),-999),-999)</f>
        <v>96</v>
      </c>
      <c r="T24">
        <f>IFERROR(IF(AND(INDEX($F$2:$F$13,MATCH(O24,$A$2:$A$13,0))&lt;=8,COUNTIF($L$20:L23,O24)=0),100-INDEX($F$2:$F$13,MATCH(O24,$A$2:$A$13,0)),-999),-999)</f>
        <v>97</v>
      </c>
      <c r="U24">
        <f>IFERROR(IF(AND(INDEX($F$2:$F$13,MATCH(P24,$A$2:$A$13,0))&lt;=8,COUNTIF($L$20:L23,P24)=0),100-INDEX($F$2:$F$13,MATCH(P24,$A$2:$A$13,0)),-999),-999)</f>
        <v>93</v>
      </c>
      <c r="V24">
        <f>IFERROR(IF(AND(INDEX($F$2:$F$13,MATCH(Q24,$A$2:$A$13,0))&lt;=8,COUNTIF($L$20:L23,Q24)=0),100-INDEX($F$2:$F$13,MATCH(Q24,$A$2:$A$13,0)),-999),-999)</f>
        <v>95</v>
      </c>
      <c r="W24" t="str">
        <f t="shared" si="1"/>
        <v>Καναδάς</v>
      </c>
    </row>
    <row r="25" spans="1:23" ht="15" customHeight="1" x14ac:dyDescent="0.2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96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93</v>
      </c>
      <c r="V25">
        <f>IFERROR(IF(AND(INDEX($F$2:$F$13,MATCH(Q25,$A$2:$A$13,0))&lt;=8,COUNTIF($L$20:L24,Q25)=0),100-INDEX($F$2:$F$13,MATCH(Q25,$A$2:$A$13,0)),-999),-999)</f>
        <v>95</v>
      </c>
      <c r="W25" t="str">
        <f t="shared" si="1"/>
        <v>Σενεγάλη</v>
      </c>
    </row>
    <row r="26" spans="1:23" ht="15" customHeight="1" x14ac:dyDescent="0.2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96</v>
      </c>
      <c r="S26">
        <f>IFERROR(IF(AND(INDEX($F$2:$F$13,MATCH(N26,$A$2:$A$13,0))&lt;=8,COUNTIF($L$20:L25,N26)=0),100-INDEX($F$2:$F$13,MATCH(N26,$A$2:$A$13,0)),-999),-999)</f>
        <v>97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95</v>
      </c>
      <c r="W26" t="str">
        <f t="shared" si="1"/>
        <v>Ιαπωνία</v>
      </c>
    </row>
    <row r="27" spans="1:23" ht="15" customHeight="1" x14ac:dyDescent="0.2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96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95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Γκάνα</v>
      </c>
    </row>
    <row r="31" spans="1:23" ht="15" customHeight="1" x14ac:dyDescent="0.2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2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Ελβετία</v>
      </c>
      <c r="E32" t="str">
        <f>'Fixtures by Matchday'!$Y29</f>
        <v>Τσεχία</v>
      </c>
    </row>
    <row r="33" spans="1:5" ht="15" customHeight="1" x14ac:dyDescent="0.2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Βραζιλία</v>
      </c>
      <c r="E34" t="str">
        <f>'Fixtures by Matchday'!$AI29</f>
        <v>Βραζιλία</v>
      </c>
    </row>
    <row r="35" spans="1:5" ht="15" customHeight="1" x14ac:dyDescent="0.2">
      <c r="A35">
        <v>76</v>
      </c>
      <c r="B35" t="s">
        <v>267</v>
      </c>
      <c r="C35" t="str">
        <f>INDEX($B$2:$B$13,MATCH("C",$A$2:$A$13,0))</f>
        <v>Μαρόκο</v>
      </c>
      <c r="D35" t="str">
        <f>INDEX($C$2:$C$13,MATCH("F",$A$2:$A$13,0))</f>
        <v>Σουηδία</v>
      </c>
      <c r="E35" t="str">
        <f>'Fixtures by Matchday'!$AN29</f>
        <v>Μαρόκο</v>
      </c>
    </row>
    <row r="36" spans="1:5" ht="15" customHeight="1" x14ac:dyDescent="0.2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2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267</v>
      </c>
      <c r="C40" t="str">
        <f>INDEX($B$2:$B$13,MATCH("D",$A$2:$A$13,0))</f>
        <v>Τουρκία</v>
      </c>
      <c r="D40" t="str">
        <f>IFERROR(INDEX($D$2:$D$13,MATCH($L$24,$A$2:$A$13,0),1),"")</f>
        <v>Καναδάς</v>
      </c>
      <c r="E40" t="str">
        <f>'Fixtures by Matchday'!$Y35</f>
        <v>Τουρκία</v>
      </c>
    </row>
    <row r="41" spans="1:5" ht="15" customHeight="1" x14ac:dyDescent="0.2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 x14ac:dyDescent="0.2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 x14ac:dyDescent="0.2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267</v>
      </c>
      <c r="C44" t="str">
        <f>INDEX($B$2:$B$13,MATCH("B",$A$2:$A$13,0))</f>
        <v>Βοσνία και Ερζεγοβίνη</v>
      </c>
      <c r="D44" t="str">
        <f>IFERROR(INDEX($D$2:$D$13,MATCH($L$26,$A$2:$A$13,0),1),"")</f>
        <v>Ιαπωνία</v>
      </c>
      <c r="E44" t="str">
        <f>'Fixtures by Matchday'!$Y38</f>
        <v>Βοσνία και Ερζεγοβίνη</v>
      </c>
    </row>
    <row r="45" spans="1:5" ht="15" customHeight="1" x14ac:dyDescent="0.2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Ουρουγουάη</v>
      </c>
    </row>
    <row r="46" spans="1:5" ht="15" customHeight="1" x14ac:dyDescent="0.2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267</v>
      </c>
      <c r="C47" t="str">
        <f>INDEX($C$2:$C$13,MATCH("D",$A$2:$A$13,0))</f>
        <v>ΗΠΑ</v>
      </c>
      <c r="D47" t="str">
        <f>INDEX($C$2:$C$13,MATCH("G",$A$2:$A$13,0))</f>
        <v>Νέα Ζηλανδία</v>
      </c>
      <c r="E47" t="str">
        <f>'Fixtures by Matchday'!$AN38</f>
        <v>ΗΠΑ</v>
      </c>
    </row>
    <row r="48" spans="1:5" ht="15" customHeight="1" x14ac:dyDescent="0.2">
      <c r="A48">
        <v>89</v>
      </c>
      <c r="B48" t="s">
        <v>268</v>
      </c>
      <c r="C48" t="str">
        <f>IF(E32="","",E32)</f>
        <v>Τσεχία</v>
      </c>
      <c r="D48" t="str">
        <f>IF(E34="","",E34)</f>
        <v>Βραζιλία</v>
      </c>
      <c r="E48" t="str">
        <f>'Fixtures by Matchday'!$Y42</f>
        <v>Βραζιλία</v>
      </c>
    </row>
    <row r="49" spans="1:5" ht="15" customHeight="1" x14ac:dyDescent="0.2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268</v>
      </c>
      <c r="C50" t="str">
        <f>IF(E35="","",E35)</f>
        <v>Μαρόκο</v>
      </c>
      <c r="D50" t="str">
        <f>IF(E37="","",E37)</f>
        <v>Νορβηγία</v>
      </c>
      <c r="E50" t="str">
        <f>'Fixtures by Matchday'!$AI42</f>
        <v>Νορβηγία</v>
      </c>
    </row>
    <row r="51" spans="1:5" ht="15" customHeight="1" x14ac:dyDescent="0.2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268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268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Τουρκία</v>
      </c>
    </row>
    <row r="54" spans="1:5" ht="15" customHeight="1" x14ac:dyDescent="0.2">
      <c r="A54">
        <v>95</v>
      </c>
      <c r="B54" t="s">
        <v>268</v>
      </c>
      <c r="C54" t="str">
        <f>IF(E45="","",E45)</f>
        <v>Ουρουγουάη</v>
      </c>
      <c r="D54" t="str">
        <f>IF(E47="","",E47)</f>
        <v>ΗΠΑ</v>
      </c>
      <c r="E54" t="str">
        <f>'Fixtures by Matchday'!$AI45</f>
        <v>Ουρουγουάη</v>
      </c>
    </row>
    <row r="55" spans="1:5" ht="15" customHeight="1" x14ac:dyDescent="0.2">
      <c r="A55">
        <v>96</v>
      </c>
      <c r="B55" t="s">
        <v>268</v>
      </c>
      <c r="C55" t="str">
        <f>IF(E44="","",E44)</f>
        <v>Βοσνία και Ερζεγοβίνη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269</v>
      </c>
      <c r="C56" t="str">
        <f>IF(E48="","",E48)</f>
        <v>Βραζιλία</v>
      </c>
      <c r="D56" t="str">
        <f>IF(E50="","",E50)</f>
        <v>Νορβηγία</v>
      </c>
      <c r="E56" t="str">
        <f>'Fixtures by Matchday'!$Y49</f>
        <v>Βραζιλία</v>
      </c>
    </row>
    <row r="57" spans="1:5" ht="15" customHeight="1" x14ac:dyDescent="0.2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Αγγλία</v>
      </c>
    </row>
    <row r="58" spans="1:5" ht="15" customHeight="1" x14ac:dyDescent="0.2">
      <c r="A58">
        <v>99</v>
      </c>
      <c r="B58" t="s">
        <v>269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269</v>
      </c>
      <c r="C59" t="str">
        <f>IF(E54="","",E54)</f>
        <v>Ουρουγουάη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2">
      <c r="A60">
        <v>101</v>
      </c>
      <c r="B60" t="s">
        <v>270</v>
      </c>
      <c r="C60" t="str">
        <f>IF(E56="","",E56)</f>
        <v>Βραζιλία</v>
      </c>
      <c r="D60" t="str">
        <f>IF(E57="","",E57)</f>
        <v>Αγγλία</v>
      </c>
      <c r="E60" t="str">
        <f>'Fixtures by Matchday'!$Y53</f>
        <v>Αγγλία</v>
      </c>
    </row>
    <row r="61" spans="1:5" ht="15" customHeight="1" x14ac:dyDescent="0.2">
      <c r="A61">
        <v>102</v>
      </c>
      <c r="B61" t="s">
        <v>270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271</v>
      </c>
      <c r="C62" t="str">
        <f>IF(E60="","",E60)</f>
        <v>Αγγλία</v>
      </c>
      <c r="D62" t="str">
        <f>IF(E61="","",E61)</f>
        <v>Ισπανία</v>
      </c>
      <c r="E62" t="str">
        <f>'Fixtures by Matchday'!$AD57</f>
        <v>Αγγλία</v>
      </c>
    </row>
    <row r="70" spans="1:2" x14ac:dyDescent="0.2">
      <c r="A70" t="str">
        <f>'Fixtures by Matchday'!$V29</f>
        <v>Τσεχία</v>
      </c>
      <c r="B70" t="str">
        <f>'Fixtures by Matchday'!$X29</f>
        <v>Ελβετία</v>
      </c>
    </row>
    <row r="71" spans="1:2" x14ac:dyDescent="0.2">
      <c r="A71" t="str">
        <f>'Fixtures by Matchday'!$AA29</f>
        <v>Γερμανία</v>
      </c>
      <c r="B71" t="str">
        <f>'Fixtures by Matchday'!$AC29</f>
        <v>Νότια Αφρική</v>
      </c>
    </row>
    <row r="72" spans="1:2" x14ac:dyDescent="0.2">
      <c r="A72" t="str">
        <f>'Fixtures by Matchday'!$AF29</f>
        <v>Ολλανδία</v>
      </c>
      <c r="B72" t="str">
        <f>'Fixtures by Matchday'!$AH29</f>
        <v>Βραζιλία</v>
      </c>
    </row>
    <row r="73" spans="1:2" x14ac:dyDescent="0.2">
      <c r="A73" t="str">
        <f>'Fixtures by Matchday'!$AK29</f>
        <v>Μαρόκο</v>
      </c>
      <c r="B73" t="str">
        <f>'Fixtures by Matchday'!$AM29</f>
        <v>Σουηδία</v>
      </c>
    </row>
    <row r="74" spans="1:2" x14ac:dyDescent="0.2">
      <c r="A74" t="str">
        <f>'Fixtures by Matchday'!$V32</f>
        <v>Γαλλία</v>
      </c>
      <c r="B74" t="str">
        <f>'Fixtures by Matchday'!$X32</f>
        <v>Παραγουάη</v>
      </c>
    </row>
    <row r="75" spans="1:2" x14ac:dyDescent="0.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x14ac:dyDescent="0.2">
      <c r="A76" t="str">
        <f>'Fixtures by Matchday'!$AF32</f>
        <v>Μεξικό</v>
      </c>
      <c r="B76" t="str">
        <f>'Fixtures by Matchday'!$AH32</f>
        <v>Σαουδική Αραβία</v>
      </c>
    </row>
    <row r="77" spans="1:2" x14ac:dyDescent="0.2">
      <c r="A77" t="str">
        <f>'Fixtures by Matchday'!$AK32</f>
        <v>Αγγλία</v>
      </c>
      <c r="B77" t="str">
        <f>'Fixtures by Matchday'!$AM32</f>
        <v>Ουζμπεκιστάν</v>
      </c>
    </row>
    <row r="78" spans="1:2" x14ac:dyDescent="0.2">
      <c r="A78" t="str">
        <f>'Fixtures by Matchday'!$V35</f>
        <v>Τουρκία</v>
      </c>
      <c r="B78" t="str">
        <f>'Fixtures by Matchday'!$X35</f>
        <v>Καναδάς</v>
      </c>
    </row>
    <row r="79" spans="1:2" x14ac:dyDescent="0.2">
      <c r="A79" t="str">
        <f>'Fixtures by Matchday'!$AA35</f>
        <v>Βέλγιο</v>
      </c>
      <c r="B79" t="str">
        <f>'Fixtures by Matchday'!$AC35</f>
        <v>Σενεγάλη</v>
      </c>
    </row>
    <row r="80" spans="1:2" x14ac:dyDescent="0.2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">
      <c r="A81" t="str">
        <f>'Fixtures by Matchday'!$AK35</f>
        <v>Ισπανία</v>
      </c>
      <c r="B81" t="str">
        <f>'Fixtures by Matchday'!$AM35</f>
        <v>Αλγερία</v>
      </c>
    </row>
    <row r="82" spans="1:2" x14ac:dyDescent="0.2">
      <c r="A82" t="str">
        <f>'Fixtures by Matchday'!$V38</f>
        <v>Βοσνία και Ερζεγοβίνη</v>
      </c>
      <c r="B82" t="str">
        <f>'Fixtures by Matchday'!$X38</f>
        <v>Ιαπωνία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2">
      <c r="A85" t="str">
        <f>'Fixtures by Matchday'!$AK38</f>
        <v>ΗΠΑ</v>
      </c>
      <c r="B85" t="str">
        <f>'Fixtures by Matchday'!$AM38</f>
        <v>Νέα Ζηλανδία</v>
      </c>
    </row>
    <row r="86" spans="1:2" x14ac:dyDescent="0.2">
      <c r="A86" t="str">
        <f>'Fixtures by Matchday'!$V42</f>
        <v>Τσεχία</v>
      </c>
      <c r="B86" t="str">
        <f>'Fixtures by Matchday'!$X42</f>
        <v>Βραζιλία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Μαρόκο</v>
      </c>
      <c r="B88" t="str">
        <f>'Fixtures by Matchday'!$AH42</f>
        <v>Νορβηγία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">
      <c r="A91" t="str">
        <f>'Fixtures by Matchday'!$AA45</f>
        <v>Τουρκία</v>
      </c>
      <c r="B91" t="str">
        <f>'Fixtures by Matchday'!$AC45</f>
        <v>Βέλγιο</v>
      </c>
    </row>
    <row r="92" spans="1:2" x14ac:dyDescent="0.2">
      <c r="A92" t="str">
        <f>'Fixtures by Matchday'!$AF45</f>
        <v>Ουρουγουάη</v>
      </c>
      <c r="B92" t="str">
        <f>'Fixtures by Matchday'!$AH45</f>
        <v>ΗΠΑ</v>
      </c>
    </row>
    <row r="93" spans="1:2" x14ac:dyDescent="0.2">
      <c r="A93" t="str">
        <f>'Fixtures by Matchday'!$AK45</f>
        <v>Βοσνία και Ερζεγοβίνη</v>
      </c>
      <c r="B93" t="str">
        <f>'Fixtures by Matchday'!$AM45</f>
        <v>Πορτογαλία</v>
      </c>
    </row>
    <row r="94" spans="1:2" x14ac:dyDescent="0.2">
      <c r="A94" t="str">
        <f>'Fixtures by Matchday'!$V49</f>
        <v>Βραζιλία</v>
      </c>
      <c r="B94" t="str">
        <f>'Fixtures by Matchday'!$X49</f>
        <v>Νορβηγία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Τουρκία</v>
      </c>
      <c r="B96" t="str">
        <f>'Fixtures by Matchday'!$AH49</f>
        <v>Ισπανία</v>
      </c>
    </row>
    <row r="97" spans="1:2" x14ac:dyDescent="0.2">
      <c r="A97" t="str">
        <f>'Fixtures by Matchday'!$AK49</f>
        <v>Ουρουγουάη</v>
      </c>
      <c r="B97" t="str">
        <f>'Fixtures by Matchday'!$AM49</f>
        <v>Πορτογαλία</v>
      </c>
    </row>
    <row r="98" spans="1:2" x14ac:dyDescent="0.2">
      <c r="A98" t="str">
        <f>'Fixtures by Matchday'!$V53</f>
        <v>Βραζιλία</v>
      </c>
      <c r="B98" t="str">
        <f>'Fixtures by Matchday'!$X53</f>
        <v>Αγγλία</v>
      </c>
    </row>
    <row r="99" spans="1:2" x14ac:dyDescent="0.2">
      <c r="A99" t="str">
        <f>'Fixtures by Matchday'!$AA53</f>
        <v>Ισπανία</v>
      </c>
      <c r="B99" t="str">
        <f>'Fixtures by Matchday'!$AC53</f>
        <v>Πορτογαλία</v>
      </c>
    </row>
    <row r="100" spans="1:2" x14ac:dyDescent="0.2">
      <c r="A100" t="str">
        <f>'Fixtures by Matchday'!$AA57</f>
        <v>Αγγλία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"/>
  <sheetViews>
    <sheetView workbookViewId="0"/>
  </sheetViews>
  <sheetFormatPr defaultRowHeight="12.75" x14ac:dyDescent="0.2"/>
  <sheetData>
    <row r="1" spans="1:9" x14ac:dyDescent="0.2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ΔΗΜΗΤΡΗΣ ΠΡΑΤΣΑΣ</cp:lastModifiedBy>
  <dcterms:modified xsi:type="dcterms:W3CDTF">2026-06-05T10:00:43Z</dcterms:modified>
</cp:coreProperties>
</file>