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ggelosSoulidis\Downloads\"/>
    </mc:Choice>
  </mc:AlternateContent>
  <xr:revisionPtr revIDLastSave="0" documentId="8_{975FDAB7-A681-1E4E-9D4A-B763571DD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/>
  <c r="AC57" i="1"/>
  <c r="E60" i="5"/>
  <c r="C62" i="5"/>
  <c r="AA57" i="1"/>
  <c r="E59" i="5"/>
  <c r="D61" i="5"/>
  <c r="AC53" i="1"/>
  <c r="E58" i="5"/>
  <c r="C61" i="5"/>
  <c r="AA53" i="1"/>
  <c r="E57" i="5"/>
  <c r="D60" i="5"/>
  <c r="X53" i="1"/>
  <c r="AP98" i="1"/>
  <c r="E56" i="5"/>
  <c r="C60" i="5"/>
  <c r="V53" i="1"/>
  <c r="E55" i="5"/>
  <c r="D59" i="5"/>
  <c r="AM49" i="1"/>
  <c r="E54" i="5"/>
  <c r="C59" i="5"/>
  <c r="AK49" i="1"/>
  <c r="E53" i="5"/>
  <c r="C58" i="5"/>
  <c r="AF49" i="1"/>
  <c r="E52" i="5"/>
  <c r="D58" i="5"/>
  <c r="AH49" i="1"/>
  <c r="E51" i="5"/>
  <c r="C57" i="5"/>
  <c r="AA49" i="1"/>
  <c r="E50" i="5"/>
  <c r="D56" i="5"/>
  <c r="X49" i="1"/>
  <c r="B94" i="5"/>
  <c r="E49" i="5"/>
  <c r="D57" i="5"/>
  <c r="AC49" i="1"/>
  <c r="E48" i="5"/>
  <c r="C56" i="5"/>
  <c r="V49" i="1"/>
  <c r="A94" i="5"/>
  <c r="E47" i="5"/>
  <c r="D54" i="5"/>
  <c r="AH45" i="1"/>
  <c r="E46" i="5"/>
  <c r="D55" i="5"/>
  <c r="AM45" i="1"/>
  <c r="E45" i="5"/>
  <c r="C54" i="5"/>
  <c r="AF45" i="1"/>
  <c r="E44" i="5"/>
  <c r="C55" i="5"/>
  <c r="AK45" i="1"/>
  <c r="E43" i="5"/>
  <c r="D52" i="5"/>
  <c r="X45" i="1"/>
  <c r="E42" i="5"/>
  <c r="C52" i="5"/>
  <c r="V45" i="1"/>
  <c r="E41" i="5"/>
  <c r="D53" i="5"/>
  <c r="AC45" i="1"/>
  <c r="E40" i="5"/>
  <c r="C53" i="5"/>
  <c r="AA45" i="1"/>
  <c r="E39" i="5"/>
  <c r="D51" i="5"/>
  <c r="AM42" i="1"/>
  <c r="E38" i="5"/>
  <c r="C51" i="5"/>
  <c r="AK42" i="1"/>
  <c r="E37" i="5"/>
  <c r="D50" i="5"/>
  <c r="AH42" i="1"/>
  <c r="E36" i="5"/>
  <c r="D49" i="5"/>
  <c r="AC42" i="1"/>
  <c r="B87" i="5"/>
  <c r="E35" i="5"/>
  <c r="C50" i="5"/>
  <c r="AF42" i="1"/>
  <c r="E34" i="5"/>
  <c r="D48" i="5"/>
  <c r="X42" i="1"/>
  <c r="AP86" i="1"/>
  <c r="E33" i="5"/>
  <c r="C49" i="5"/>
  <c r="AA42" i="1"/>
  <c r="E32" i="5"/>
  <c r="C48" i="5"/>
  <c r="V42" i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/>
  <c r="AL21" i="1"/>
  <c r="AM21" i="1"/>
  <c r="AL11" i="1"/>
  <c r="B9" i="5"/>
  <c r="C43" i="5"/>
  <c r="AK35" i="1"/>
  <c r="W13" i="1"/>
  <c r="D6" i="5"/>
  <c r="E6" i="5"/>
  <c r="AG7" i="1"/>
  <c r="AH7" i="1"/>
  <c r="W19" i="1"/>
  <c r="C10" i="5"/>
  <c r="D37" i="5"/>
  <c r="AC32" i="1"/>
  <c r="AB19" i="1"/>
  <c r="AC19" i="1"/>
  <c r="AB4" i="1"/>
  <c r="B3" i="5"/>
  <c r="C44" i="5"/>
  <c r="V38" i="1"/>
  <c r="AG18" i="1"/>
  <c r="B12" i="5"/>
  <c r="C46" i="5"/>
  <c r="AF38" i="1"/>
  <c r="AL5" i="1"/>
  <c r="AM5" i="1"/>
  <c r="AB5" i="1"/>
  <c r="C3" i="5"/>
  <c r="D32" i="5"/>
  <c r="X29" i="1"/>
  <c r="AL13" i="1"/>
  <c r="D9" i="5"/>
  <c r="E9" i="5"/>
  <c r="W18" i="1"/>
  <c r="B10" i="5"/>
  <c r="C36" i="5"/>
  <c r="V32" i="1"/>
  <c r="W4" i="1"/>
  <c r="X4" i="1"/>
  <c r="AG14" i="1"/>
  <c r="AH14" i="1"/>
  <c r="AL20" i="1"/>
  <c r="AM20" i="1"/>
  <c r="AB18" i="1"/>
  <c r="AC18" i="1"/>
  <c r="W5" i="1"/>
  <c r="C2" i="5"/>
  <c r="C32" i="5"/>
  <c r="V29" i="1"/>
  <c r="AG19" i="1"/>
  <c r="AH19" i="1"/>
  <c r="AG12" i="1"/>
  <c r="C8" i="5"/>
  <c r="D47" i="5"/>
  <c r="AM38" i="1"/>
  <c r="AL19" i="1"/>
  <c r="AG11" i="1"/>
  <c r="B8" i="5"/>
  <c r="C41" i="5"/>
  <c r="AA35" i="1"/>
  <c r="AB21" i="1"/>
  <c r="AC21" i="1"/>
  <c r="AL12" i="1"/>
  <c r="AM12" i="1"/>
  <c r="AG13" i="1"/>
  <c r="AH13" i="1"/>
  <c r="AB14" i="1"/>
  <c r="AC14" i="1"/>
  <c r="W20" i="1"/>
  <c r="D10" i="5"/>
  <c r="E10" i="5"/>
  <c r="W21" i="1"/>
  <c r="X21" i="1"/>
  <c r="W7" i="1"/>
  <c r="X7" i="1"/>
  <c r="AL7" i="1"/>
  <c r="AM7" i="1"/>
  <c r="W14" i="1"/>
  <c r="X14" i="1"/>
  <c r="W6" i="1"/>
  <c r="X6" i="1"/>
  <c r="AB6" i="1"/>
  <c r="AC6" i="1"/>
  <c r="AG6" i="1"/>
  <c r="AH6" i="1"/>
  <c r="AB20" i="1"/>
  <c r="D11" i="5"/>
  <c r="E11" i="5"/>
  <c r="AL4" i="1"/>
  <c r="B5" i="5"/>
  <c r="C40" i="5"/>
  <c r="V35" i="1"/>
  <c r="AL6" i="1"/>
  <c r="D5" i="5"/>
  <c r="E5" i="5"/>
  <c r="AB12" i="1"/>
  <c r="C7" i="5"/>
  <c r="D35" i="5"/>
  <c r="AM29" i="1"/>
  <c r="AG5" i="1"/>
  <c r="C4" i="5"/>
  <c r="D34" i="5"/>
  <c r="AH29" i="1"/>
  <c r="AB11" i="1"/>
  <c r="B7" i="5"/>
  <c r="C34" i="5"/>
  <c r="AF29" i="1"/>
  <c r="AG4" i="1"/>
  <c r="AH4" i="1"/>
  <c r="AB13" i="1"/>
  <c r="D7" i="5"/>
  <c r="E7" i="5"/>
  <c r="AG21" i="1"/>
  <c r="AH21" i="1"/>
  <c r="AL14" i="1"/>
  <c r="AM14" i="1"/>
  <c r="W11" i="1"/>
  <c r="B6" i="5"/>
  <c r="C33" i="5"/>
  <c r="AA29" i="1"/>
  <c r="AB7" i="1"/>
  <c r="AC7" i="1"/>
  <c r="AG20" i="1"/>
  <c r="D12" i="5"/>
  <c r="E12" i="5"/>
  <c r="W12" i="1"/>
  <c r="C6" i="5"/>
  <c r="C37" i="5"/>
  <c r="AA32" i="1"/>
  <c r="X5" i="1"/>
  <c r="C11" i="5"/>
  <c r="D43" i="5"/>
  <c r="AM35" i="1"/>
  <c r="B81" i="5"/>
  <c r="B13" i="5"/>
  <c r="C39" i="5"/>
  <c r="AK32" i="1"/>
  <c r="AM18" i="1"/>
  <c r="C13" i="5"/>
  <c r="D42" i="5"/>
  <c r="AH35" i="1"/>
  <c r="B80" i="5"/>
  <c r="AM19" i="1"/>
  <c r="X19" i="1"/>
  <c r="AM11" i="1"/>
  <c r="AH18" i="1"/>
  <c r="C5" i="5"/>
  <c r="C47" i="5"/>
  <c r="AK38" i="1"/>
  <c r="AO85" i="1"/>
  <c r="AC5" i="1"/>
  <c r="B11" i="5"/>
  <c r="C45" i="5"/>
  <c r="AA38" i="1"/>
  <c r="A83" i="5"/>
  <c r="X13" i="1"/>
  <c r="AC20" i="1"/>
  <c r="D4" i="5"/>
  <c r="E4" i="5"/>
  <c r="X20" i="1"/>
  <c r="X18" i="1"/>
  <c r="D8" i="5"/>
  <c r="E8" i="5"/>
  <c r="AM6" i="1"/>
  <c r="C12" i="5"/>
  <c r="C42" i="5"/>
  <c r="AF35" i="1"/>
  <c r="A80" i="5"/>
  <c r="AC4" i="1"/>
  <c r="AM13" i="1"/>
  <c r="B2" i="5"/>
  <c r="C38" i="5"/>
  <c r="AF32" i="1"/>
  <c r="AO76" i="1"/>
  <c r="AH11" i="1"/>
  <c r="X12" i="1"/>
  <c r="AH12" i="1"/>
  <c r="D2" i="5"/>
  <c r="E2" i="5"/>
  <c r="AH5" i="1"/>
  <c r="C9" i="5"/>
  <c r="D45" i="5"/>
  <c r="AC38" i="1"/>
  <c r="AP83" i="1"/>
  <c r="AC13" i="1"/>
  <c r="D3" i="5"/>
  <c r="E3" i="5"/>
  <c r="AM4" i="1"/>
  <c r="D13" i="5"/>
  <c r="E13" i="5"/>
  <c r="AC12" i="1"/>
  <c r="B4" i="5"/>
  <c r="C35" i="5"/>
  <c r="AK29" i="1"/>
  <c r="AO73" i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/>
  <c r="AP80" i="1"/>
  <c r="AO77" i="1"/>
  <c r="A77" i="5"/>
  <c r="A85" i="5"/>
  <c r="AO83" i="1"/>
  <c r="A76" i="5"/>
  <c r="F11" i="5"/>
  <c r="AO80" i="1"/>
  <c r="F5" i="5"/>
  <c r="U20" i="5"/>
  <c r="A73" i="5"/>
  <c r="F13" i="5"/>
  <c r="B83" i="5"/>
  <c r="F2" i="5"/>
  <c r="R20" i="5"/>
  <c r="F8" i="5"/>
  <c r="F4" i="5"/>
  <c r="T20" i="5"/>
  <c r="F10" i="5"/>
  <c r="F9" i="5"/>
  <c r="F12" i="5"/>
  <c r="F6" i="5"/>
  <c r="F7" i="5"/>
  <c r="V20" i="5"/>
  <c r="F3" i="5"/>
  <c r="S20" i="5"/>
  <c r="J20" i="5"/>
  <c r="L21" i="5"/>
  <c r="L20" i="5"/>
  <c r="L25" i="5"/>
  <c r="D41" i="5"/>
  <c r="AC35" i="1"/>
  <c r="L27" i="5"/>
  <c r="D46" i="5"/>
  <c r="AH38" i="1"/>
  <c r="L22" i="5"/>
  <c r="W22" i="5"/>
  <c r="L24" i="5"/>
  <c r="D40" i="5"/>
  <c r="X35" i="1"/>
  <c r="L26" i="5"/>
  <c r="W26" i="5"/>
  <c r="L23" i="5"/>
  <c r="W23" i="5"/>
  <c r="W21" i="5"/>
  <c r="D36" i="5"/>
  <c r="X32" i="1"/>
  <c r="W24" i="5"/>
  <c r="S23" i="5"/>
  <c r="U25" i="5"/>
  <c r="D33" i="5"/>
  <c r="AC29" i="1"/>
  <c r="B71" i="5"/>
  <c r="U21" i="5"/>
  <c r="D44" i="5"/>
  <c r="X38" i="1"/>
  <c r="AP82" i="1"/>
  <c r="R21" i="5"/>
  <c r="V21" i="5"/>
  <c r="T24" i="5"/>
  <c r="D39" i="5"/>
  <c r="AM32" i="1"/>
  <c r="B77" i="5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/>
  <c r="AP76" i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<sst xmlns="http://schemas.openxmlformats.org/spreadsheetml/2006/main" count="5471" uniqueCount="771">
  <si>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</si>
  <si>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</si>
  <si>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</si>
  <si>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</si>
  <si>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</si>
  <si>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</si>
  <si>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</si>
  <si>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</si>
  <si>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</si>
  <si>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</si>
  <si>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</si>
  <si>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</si>
  <si>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</si>
  <si>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</si>
  <si>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</si>
  <si>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</si>
  <si>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</si>
  <si>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</si>
  <si>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</si>
  <si>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</si>
  <si>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</si>
  <si>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</si>
  <si>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</si>
  <si>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</si>
  <si>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</si>
  <si>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</si>
  <si>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</si>
  <si>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</si>
  <si>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</si>
  <si>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</si>
  <si>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</si>
  <si>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</si>
  <si>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</si>
  <si>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</si>
  <si>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</si>
  <si>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</si>
  <si>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</si>
  <si>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</si>
  <si>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</si>
  <si>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</si>
  <si>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</si>
  <si>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</si>
  <si>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</si>
  <si>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</si>
  <si>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</si>
  <si>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</si>
  <si>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</si>
  <si>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</si>
  <si>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</si>
  <si>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</si>
  <si>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</si>
  <si>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</si>
  <si>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</si>
  <si>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</si>
  <si>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</si>
  <si>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</si>
  <si>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</si>
  <si>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</si>
  <si>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</si>
  <si>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</si>
  <si>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</si>
  <si>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</si>
  <si>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</si>
  <si>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</si>
  <si>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</si>
  <si>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</si>
  <si>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</si>
  <si>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</si>
  <si>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</si>
  <si>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</si>
  <si>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</si>
  <si>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</si>
  <si>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</si>
  <si>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</si>
  <si>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</si>
  <si>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</si>
  <si>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</si>
  <si>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</si>
  <si>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</si>
  <si>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</si>
  <si>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</si>
  <si>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</si>
  <si>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</si>
  <si>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</si>
  <si>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</si>
  <si>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</si>
  <si>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</si>
  <si>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</si>
  <si>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</si>
  <si>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</si>
  <si>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</si>
  <si>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</si>
  <si>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</si>
  <si>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</si>
  <si>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</si>
  <si>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</si>
  <si>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</si>
  <si>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</si>
  <si>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</si>
  <si>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</si>
  <si>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</si>
  <si>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</si>
  <si>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</si>
  <si>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</si>
  <si>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</si>
  <si>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</si>
  <si>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</si>
  <si>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</si>
  <si>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</si>
  <si>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</si>
  <si>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</si>
  <si>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</si>
  <si>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</si>
  <si>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</si>
  <si>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</si>
  <si>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</si>
  <si>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</si>
  <si>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</si>
  <si>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</si>
  <si>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</si>
  <si>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</si>
  <si>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</si>
  <si>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</si>
  <si>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</si>
  <si>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</si>
  <si>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</si>
  <si>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</si>
  <si>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</si>
  <si>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</si>
  <si>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</si>
  <si>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</si>
  <si>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</si>
  <si>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</si>
  <si>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</si>
  <si>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</si>
  <si>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</si>
  <si>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</si>
  <si>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</si>
  <si>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</si>
  <si>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</si>
  <si>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</si>
  <si>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</si>
  <si>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</si>
  <si>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</si>
  <si>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</si>
  <si>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</si>
  <si>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</si>
  <si>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</si>
  <si>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</si>
  <si>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</si>
  <si>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</si>
  <si>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</si>
  <si>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</si>
  <si>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</si>
  <si>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</si>
  <si>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</si>
  <si>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</si>
  <si>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</si>
  <si>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</si>
  <si>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</si>
  <si>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</si>
  <si>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</si>
  <si>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</si>
  <si>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</si>
  <si>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</si>
  <si>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</si>
  <si>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</si>
  <si>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</si>
  <si>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</si>
  <si>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</si>
  <si>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</si>
  <si>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</si>
  <si>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</si>
  <si>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</si>
  <si>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</si>
  <si>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</si>
  <si>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</si>
  <si>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</si>
  <si>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</si>
  <si>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</si>
  <si>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</si>
  <si>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</si>
  <si>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</si>
  <si>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</si>
  <si>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</si>
  <si>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</si>
  <si>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</si>
  <si>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</si>
  <si>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</si>
  <si>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</si>
  <si>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</si>
  <si>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</si>
  <si>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</si>
  <si>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</si>
  <si>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</si>
  <si>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</si>
  <si>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</si>
  <si>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</si>
  <si>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</si>
  <si>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</si>
  <si>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</si>
  <si>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</si>
  <si>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</si>
  <si>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</si>
  <si>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</si>
  <si>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</si>
  <si>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</si>
  <si>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</si>
  <si>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</si>
  <si>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</si>
  <si>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</si>
  <si>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</si>
  <si>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</si>
  <si>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</si>
  <si>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</si>
  <si>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</si>
  <si>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</si>
  <si>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</si>
  <si>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</si>
  <si>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</si>
  <si>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</si>
  <si>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</si>
  <si>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</si>
  <si>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</si>
  <si>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</si>
  <si>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</si>
  <si>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</si>
  <si>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</si>
  <si>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</si>
  <si>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</si>
  <si>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</si>
  <si>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</si>
  <si>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</si>
  <si>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</si>
  <si>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</si>
  <si>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</si>
  <si>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</si>
  <si>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</si>
  <si>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</si>
  <si>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</si>
  <si>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</si>
  <si>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</si>
  <si>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</si>
  <si>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</si>
  <si>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</si>
  <si>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</si>
  <si>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</si>
  <si>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</si>
  <si>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</si>
  <si>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</si>
  <si>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</si>
  <si>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</si>
  <si>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</si>
  <si>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</si>
  <si>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</si>
  <si>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</si>
  <si>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</si>
  <si>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</si>
  <si>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</si>
  <si>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</si>
  <si>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</si>
  <si>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</si>
  <si>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</si>
  <si>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</si>
  <si>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</si>
  <si>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</si>
  <si>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</si>
  <si>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</si>
  <si>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</si>
  <si>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</si>
  <si>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</si>
  <si>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</si>
  <si>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</si>
  <si>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</si>
  <si>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</si>
  <si>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</si>
  <si>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</si>
  <si>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</si>
  <si>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</si>
  <si>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</si>
  <si>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</si>
  <si>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</si>
  <si>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</si>
  <si>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</si>
  <si>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</si>
  <si>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</si>
  <si>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</si>
  <si>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</si>
  <si>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</si>
  <si>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</si>
  <si>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</si>
  <si>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</si>
  <si>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</si>
  <si>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</si>
  <si>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</si>
  <si>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</si>
  <si>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</si>
  <si>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</si>
  <si>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</si>
  <si>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</si>
  <si>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</si>
  <si>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</si>
  <si>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</si>
  <si>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</si>
  <si>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</si>
  <si>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</si>
  <si>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</si>
  <si>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</si>
  <si>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</si>
  <si>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</si>
  <si>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</si>
  <si>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</si>
  <si>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</si>
  <si>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</si>
  <si>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</si>
  <si>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</si>
  <si>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</si>
  <si>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</si>
  <si>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</si>
  <si>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</si>
  <si>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</si>
  <si>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</si>
  <si>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</si>
  <si>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</si>
  <si>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</si>
  <si>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</si>
  <si>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</si>
  <si>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</si>
  <si>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</si>
  <si>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</si>
  <si>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</si>
  <si>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</si>
  <si>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</si>
  <si>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</si>
  <si>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</si>
  <si>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</si>
  <si>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</si>
  <si>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</si>
  <si>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</si>
  <si>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</si>
  <si>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</si>
  <si>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</si>
  <si>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</si>
  <si>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</si>
  <si>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</si>
  <si>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</si>
  <si>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</si>
  <si>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</si>
  <si>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</si>
  <si>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</si>
  <si>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</si>
  <si>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</si>
  <si>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</si>
  <si>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</si>
  <si>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</si>
  <si>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</si>
  <si>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</si>
  <si>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</si>
  <si>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</si>
  <si>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</si>
  <si>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</si>
  <si>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</si>
  <si>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</si>
  <si>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</si>
  <si>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</si>
  <si>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</si>
  <si>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</si>
  <si>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</si>
  <si>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</si>
  <si>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</si>
  <si>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</si>
  <si>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</si>
  <si>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</si>
  <si>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</si>
  <si>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</si>
  <si>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</si>
  <si>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</si>
  <si>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</si>
  <si>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</si>
  <si>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</si>
  <si>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</si>
  <si>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</si>
  <si>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</si>
  <si>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</si>
  <si>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</si>
  <si>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</si>
  <si>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</si>
  <si>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</si>
  <si>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</si>
  <si>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</si>
  <si>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</si>
  <si>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</si>
  <si>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</si>
  <si>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</si>
  <si>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</si>
  <si>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</si>
  <si>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</si>
  <si>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</si>
  <si>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</si>
  <si>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</si>
  <si>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</si>
  <si>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</si>
  <si>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</si>
  <si>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</si>
  <si>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</si>
  <si>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</si>
  <si>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</si>
  <si>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</si>
  <si>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</si>
  <si>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</si>
  <si>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</si>
  <si>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</si>
  <si>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</si>
  <si>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</si>
  <si>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</si>
  <si>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</si>
  <si>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</si>
  <si>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</si>
  <si>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</si>
  <si>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</si>
  <si>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</si>
  <si>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</si>
  <si>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</si>
  <si>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</si>
  <si>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</si>
  <si>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</si>
  <si>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</si>
  <si>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</si>
  <si>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</si>
  <si>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</si>
  <si>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</si>
  <si>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</si>
  <si>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</si>
  <si>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</si>
  <si>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</si>
  <si>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</si>
  <si>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</si>
  <si>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</si>
  <si>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</si>
  <si>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</si>
  <si>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</si>
  <si>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</si>
  <si>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</si>
  <si>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</si>
  <si>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</si>
  <si>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</si>
  <si>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</si>
  <si>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</si>
  <si>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</si>
  <si>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</si>
  <si>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</si>
  <si>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</si>
  <si>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</si>
  <si>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</si>
  <si>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</si>
  <si>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</si>
  <si>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</si>
  <si>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</si>
  <si>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</si>
  <si>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</si>
  <si>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</si>
  <si>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</si>
  <si>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</si>
  <si>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</si>
  <si>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</si>
  <si>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</si>
  <si>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</si>
  <si>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</si>
  <si>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</si>
  <si>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</si>
  <si>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</si>
  <si>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</si>
  <si>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</si>
  <si>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</si>
  <si>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</si>
  <si>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</si>
  <si>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</si>
  <si>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</si>
  <si>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</si>
  <si>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</si>
  <si>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</si>
  <si>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</si>
  <si>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</si>
  <si>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</si>
  <si>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</si>
  <si>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</si>
  <si>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</si>
  <si>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</si>
  <si>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</si>
  <si>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</si>
  <si>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</si>
  <si>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</si>
  <si>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</si>
  <si>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</si>
  <si>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</si>
  <si>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</si>
  <si>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</si>
  <si>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</si>
  <si>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</si>
  <si>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</si>
  <si>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</si>
  <si>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</si>
  <si>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</si>
  <si>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</si>
  <si>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</si>
  <si>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</si>
  <si>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</si>
  <si>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</si>
  <si>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</si>
  <si>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</si>
  <si>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</si>
  <si>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</si>
  <si>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</si>
  <si>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</si>
  <si>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</si>
  <si>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</si>
  <si>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</si>
  <si>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</si>
  <si>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</si>
  <si>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</si>
  <si>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</si>
  <si>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</si>
  <si>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</si>
  <si>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</si>
  <si>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</si>
  <si>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</si>
  <si>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</si>
  <si>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</si>
  <si>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</si>
  <si>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</si>
  <si>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</si>
  <si>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</si>
  <si>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</si>
  <si>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</si>
  <si>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</si>
  <si>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</si>
  <si>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</si>
  <si>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</si>
  <si>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</si>
  <si>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</si>
  <si>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</si>
  <si>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</si>
  <si>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</si>
  <si>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</si>
  <si>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</si>
  <si>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</si>
  <si>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</si>
  <si>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</si>
  <si>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</si>
  <si>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</si>
  <si>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</si>
  <si>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</si>
  <si>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</si>
  <si>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</si>
  <si>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</si>
  <si>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</si>
  <si>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</si>
  <si>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</si>
  <si>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</si>
  <si>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</si>
  <si>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</si>
  <si>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</si>
  <si>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</si>
  <si>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</si>
  <si>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</si>
  <si>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</si>
  <si>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</si>
  <si>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</si>
  <si>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</si>
  <si>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</si>
  <si>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</si>
  <si>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</si>
  <si>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</si>
  <si>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</si>
  <si>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</si>
  <si>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</si>
  <si>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</si>
  <si>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</si>
  <si>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</si>
  <si>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</si>
  <si>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</si>
  <si>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</si>
  <si>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</si>
  <si>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</si>
  <si>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</si>
  <si>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</si>
  <si>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</si>
  <si>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</si>
  <si>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</si>
  <si>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</si>
  <si>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</si>
  <si>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</si>
  <si>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</si>
  <si>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</si>
  <si>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</si>
  <si>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</si>
  <si>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</si>
  <si>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</si>
  <si>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</si>
  <si>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</si>
  <si>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</si>
  <si>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</si>
  <si>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</si>
  <si>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</si>
  <si>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</si>
  <si>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</si>
  <si>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</si>
  <si>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</si>
  <si>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</si>
  <si>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</si>
  <si>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</si>
  <si>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</si>
  <si>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</si>
  <si>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</si>
  <si>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</si>
  <si>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</si>
  <si>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</si>
  <si>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</si>
  <si>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</si>
  <si>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</si>
  <si>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</si>
  <si>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</si>
  <si>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</si>
  <si>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</si>
  <si>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</si>
  <si>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</si>
  <si>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</si>
  <si>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</si>
  <si>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</si>
  <si>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</si>
  <si>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</si>
  <si>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</si>
  <si>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</si>
  <si>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</si>
  <si>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</si>
  <si>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</si>
  <si>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</si>
  <si>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</si>
  <si>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</si>
  <si>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</si>
  <si>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</si>
  <si>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</si>
  <si>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</si>
  <si>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</si>
  <si>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</si>
  <si>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</si>
  <si>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</si>
  <si>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</si>
  <si>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</si>
  <si>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</si>
  <si>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</si>
  <si>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</si>
  <si>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</si>
  <si>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</si>
  <si>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</si>
  <si>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</si>
  <si>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</si>
  <si>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</si>
  <si>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</si>
  <si>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</si>
  <si>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</si>
  <si>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</si>
  <si>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</si>
  <si>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</si>
  <si>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</si>
  <si>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</si>
  <si>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</si>
  <si>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</si>
  <si>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</si>
  <si>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</si>
  <si>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</si>
  <si>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</si>
  <si>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</si>
  <si>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</si>
  <si>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</si>
  <si>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</si>
  <si>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</si>
  <si>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</si>
  <si>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</si>
  <si>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</si>
  <si>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</si>
  <si>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</si>
  <si>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</si>
  <si>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</si>
  <si>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</si>
  <si>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</si>
  <si>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</si>
  <si>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</si>
  <si>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</si>
  <si>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</si>
  <si>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</si>
  <si>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</si>
  <si>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</si>
  <si>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</si>
  <si>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</si>
  <si>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</si>
  <si>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</si>
  <si>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</si>
  <si>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</si>
  <si>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</si>
  <si>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</si>
  <si>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</si>
  <si>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</si>
  <si>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</si>
  <si>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</si>
  <si>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</si>
  <si>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</si>
  <si>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</si>
  <si>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</si>
  <si>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</si>
  <si>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</si>
  <si>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</si>
  <si>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</si>
  <si>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</si>
  <si>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</si>
  <si>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</si>
  <si>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</si>
  <si>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</si>
  <si>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</si>
  <si>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</si>
  <si>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</si>
  <si>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</si>
  <si>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</si>
  <si>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</si>
  <si>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</si>
  <si>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</si>
  <si>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</si>
  <si>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</si>
  <si>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</si>
  <si>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</si>
  <si>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</si>
  <si>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</si>
  <si>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</si>
  <si>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</si>
  <si>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</si>
  <si>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</si>
  <si>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</si>
  <si>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</si>
  <si>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</si>
  <si>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</si>
  <si>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</si>
  <si>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</si>
  <si>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</si>
  <si>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</si>
  <si>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</si>
  <si>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</si>
  <si>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</si>
  <si>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</si>
  <si>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</si>
  <si>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</si>
  <si>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</si>
  <si>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</si>
  <si>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</si>
  <si>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</si>
  <si>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</si>
  <si>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</si>
  <si>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</si>
  <si>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</si>
  <si>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</si>
  <si>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</si>
  <si>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</si>
  <si>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</si>
  <si>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</si>
  <si>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</si>
  <si>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</si>
  <si>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</si>
  <si>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</si>
  <si>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</si>
  <si>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</si>
  <si>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IBO 10</t>
  </si>
  <si>
    <t>soulis-10-@hotmail.com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</si>
</sst>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5" fillId="30" borderId="2" xfId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oulis-10-@hot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I1" zoomScale="85" zoomScaleNormal="85" workbookViewId="0">
      <selection activeCell="AD57" sqref="V57:AN60"/>
    </sheetView>
  </sheetViews>
  <sheetFormatPr defaultColWidth="8.76171875" defaultRowHeight="12.75" x14ac:dyDescent="0.15"/>
  <cols>
    <col min="1" max="1" width="7.01171875" customWidth="1"/>
    <col min="2" max="2" width="28.046875" customWidth="1"/>
    <col min="3" max="3" width="4.98828125" customWidth="1"/>
    <col min="4" max="4" width="2.96484375" customWidth="1"/>
    <col min="5" max="5" width="4.98828125" customWidth="1"/>
    <col min="6" max="6" width="7.01171875" customWidth="1"/>
    <col min="7" max="7" width="2.96484375" customWidth="1"/>
    <col min="8" max="8" width="7.01171875" customWidth="1"/>
    <col min="9" max="9" width="28.046875" customWidth="1"/>
    <col min="10" max="10" width="4.98828125" customWidth="1"/>
    <col min="11" max="11" width="2.96484375" customWidth="1"/>
    <col min="12" max="12" width="4.98828125" customWidth="1"/>
    <col min="13" max="13" width="7.01171875" customWidth="1"/>
    <col min="14" max="14" width="2.96484375" customWidth="1"/>
    <col min="15" max="15" width="7.01171875" customWidth="1"/>
    <col min="16" max="16" width="28.046875" customWidth="1"/>
    <col min="17" max="17" width="4.98828125" customWidth="1"/>
    <col min="18" max="18" width="2.96484375" customWidth="1"/>
    <col min="19" max="19" width="4.98828125" customWidth="1"/>
    <col min="20" max="20" width="7.01171875" customWidth="1"/>
    <col min="21" max="21" width="2.96484375" customWidth="1"/>
    <col min="22" max="22" width="17.93359375" customWidth="1"/>
    <col min="23" max="23" width="12.26953125" customWidth="1"/>
    <col min="24" max="24" width="17.93359375" customWidth="1"/>
    <col min="25" max="25" width="21.98046875" customWidth="1"/>
    <col min="26" max="26" width="2.96484375" customWidth="1"/>
    <col min="27" max="27" width="17.93359375" customWidth="1"/>
    <col min="28" max="28" width="22.3828125" customWidth="1"/>
    <col min="29" max="29" width="17.93359375" customWidth="1"/>
    <col min="30" max="30" width="21.98046875" customWidth="1"/>
    <col min="31" max="31" width="2.96484375" customWidth="1"/>
    <col min="32" max="32" width="17.93359375" customWidth="1"/>
    <col min="33" max="33" width="12.5390625" customWidth="1"/>
    <col min="34" max="34" width="17.93359375" customWidth="1"/>
    <col min="35" max="35" width="21.98046875" customWidth="1"/>
    <col min="36" max="36" width="2.96484375" customWidth="1"/>
    <col min="37" max="37" width="17.93359375" customWidth="1"/>
    <col min="38" max="38" width="12" customWidth="1"/>
    <col min="39" max="39" width="17.93359375" customWidth="1"/>
    <col min="40" max="40" width="21.98046875" customWidth="1"/>
    <col min="41" max="41" width="2.96484375" hidden="1" customWidth="1"/>
    <col min="42" max="42" width="17.2578125" hidden="1" customWidth="1"/>
  </cols>
  <sheetData>
    <row r="1" spans="1:39" ht="24" customHeight="1" x14ac:dyDescent="0.2">
      <c r="A1" s="42" t="s">
        <v>0</v>
      </c>
      <c r="B1" s="43"/>
      <c r="C1" s="43"/>
      <c r="D1" s="43"/>
      <c r="E1" s="43"/>
      <c r="F1" s="43"/>
      <c r="G1" s="2"/>
      <c r="H1" s="42" t="s">
        <v>1</v>
      </c>
      <c r="I1" s="43"/>
      <c r="J1" s="43"/>
      <c r="K1" s="43"/>
      <c r="L1" s="43"/>
      <c r="M1" s="43"/>
      <c r="N1" s="2"/>
      <c r="O1" s="42" t="s">
        <v>2</v>
      </c>
      <c r="P1" s="43"/>
      <c r="Q1" s="43"/>
      <c r="R1" s="43"/>
      <c r="S1" s="43"/>
      <c r="T1" s="43"/>
    </row>
    <row r="2" spans="1:39" ht="24" customHeight="1" x14ac:dyDescent="0.2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7" t="s">
        <v>7</v>
      </c>
      <c r="W2" s="28"/>
      <c r="X2" s="29"/>
      <c r="AA2" s="27" t="s">
        <v>8</v>
      </c>
      <c r="AB2" s="28"/>
      <c r="AC2" s="29"/>
      <c r="AF2" s="27" t="s">
        <v>9</v>
      </c>
      <c r="AG2" s="28"/>
      <c r="AH2" s="29"/>
      <c r="AK2" s="27" t="s">
        <v>10</v>
      </c>
      <c r="AL2" s="28"/>
      <c r="AM2" s="29"/>
    </row>
    <row r="3" spans="1:39" ht="21.75" customHeight="1" x14ac:dyDescent="0.2">
      <c r="A3" s="39" t="s">
        <v>11</v>
      </c>
      <c r="B3" s="4" t="s">
        <v>12</v>
      </c>
      <c r="C3" s="5">
        <v>0</v>
      </c>
      <c r="D3" s="5" t="s">
        <v>13</v>
      </c>
      <c r="E3" s="5">
        <v>1</v>
      </c>
      <c r="F3" s="4" t="str">
        <f t="shared" ref="F3:F26" si="0">IF(OR(C3="",E3=""),"",IF(C3&gt;E3,"1",IF(C3=E3,"X","2")))</f>
        <v>2</v>
      </c>
      <c r="G3" s="2"/>
      <c r="H3" s="39" t="s">
        <v>11</v>
      </c>
      <c r="I3" s="4" t="s">
        <v>14</v>
      </c>
      <c r="J3" s="5">
        <v>2</v>
      </c>
      <c r="K3" s="5" t="s">
        <v>13</v>
      </c>
      <c r="L3" s="5">
        <v>1</v>
      </c>
      <c r="M3" s="4" t="str">
        <f t="shared" ref="M3:M26" si="1">IF(OR(J3="",L3=""),"",IF(J3&gt;L3,"1",IF(J3=L3,"X","2")))</f>
        <v>1</v>
      </c>
      <c r="N3" s="2"/>
      <c r="O3" s="39" t="s">
        <v>11</v>
      </c>
      <c r="P3" s="4" t="s">
        <v>15</v>
      </c>
      <c r="Q3" s="5">
        <v>1</v>
      </c>
      <c r="R3" s="5" t="s">
        <v>13</v>
      </c>
      <c r="S3" s="5">
        <v>2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">
      <c r="A4" s="25"/>
      <c r="B4" s="4" t="s">
        <v>19</v>
      </c>
      <c r="C4" s="5">
        <v>2</v>
      </c>
      <c r="D4" s="5" t="s">
        <v>13</v>
      </c>
      <c r="E4" s="5">
        <v>0</v>
      </c>
      <c r="F4" s="4" t="str">
        <f t="shared" si="0"/>
        <v>1</v>
      </c>
      <c r="G4" s="2"/>
      <c r="H4" s="25"/>
      <c r="I4" s="4" t="s">
        <v>20</v>
      </c>
      <c r="J4" s="5">
        <v>1</v>
      </c>
      <c r="K4" s="5" t="s">
        <v>13</v>
      </c>
      <c r="L4" s="5">
        <v>3</v>
      </c>
      <c r="M4" s="4" t="str">
        <f t="shared" si="1"/>
        <v>2</v>
      </c>
      <c r="N4" s="2"/>
      <c r="O4" s="25"/>
      <c r="P4" s="4" t="s">
        <v>21</v>
      </c>
      <c r="Q4" s="5">
        <v>2</v>
      </c>
      <c r="R4" s="5" t="s">
        <v>13</v>
      </c>
      <c r="S4" s="5">
        <v>2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Νότια Κορέα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7</v>
      </c>
    </row>
    <row r="5" spans="1:39" ht="21.75" customHeight="1" x14ac:dyDescent="0.2">
      <c r="A5" s="41" t="s">
        <v>22</v>
      </c>
      <c r="B5" s="4" t="s">
        <v>23</v>
      </c>
      <c r="C5" s="5">
        <v>3</v>
      </c>
      <c r="D5" s="5" t="s">
        <v>13</v>
      </c>
      <c r="E5" s="5">
        <v>1</v>
      </c>
      <c r="F5" s="4" t="str">
        <f t="shared" si="0"/>
        <v>1</v>
      </c>
      <c r="G5" s="2"/>
      <c r="H5" s="41" t="s">
        <v>22</v>
      </c>
      <c r="I5" s="4" t="s">
        <v>24</v>
      </c>
      <c r="J5" s="5">
        <v>2</v>
      </c>
      <c r="K5" s="5" t="s">
        <v>13</v>
      </c>
      <c r="L5" s="5">
        <v>1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2</v>
      </c>
      <c r="R5" s="5" t="s">
        <v>13</v>
      </c>
      <c r="S5" s="5">
        <v>1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Νότια Αφρική</v>
      </c>
      <c r="X5" s="7">
        <f>INDEX(StandingsCalc!$C$2:$C$5,MATCH(W5,StandingsCalc!$B$2:$B$5,0))</f>
        <v>4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6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5</v>
      </c>
    </row>
    <row r="6" spans="1:39" ht="21.75" customHeight="1" x14ac:dyDescent="0.2">
      <c r="A6" s="25"/>
      <c r="B6" s="4" t="s">
        <v>26</v>
      </c>
      <c r="C6" s="5">
        <v>0</v>
      </c>
      <c r="D6" s="5" t="s">
        <v>13</v>
      </c>
      <c r="E6" s="5">
        <v>0</v>
      </c>
      <c r="F6" s="4" t="str">
        <f t="shared" si="0"/>
        <v>X</v>
      </c>
      <c r="G6" s="2"/>
      <c r="H6" s="25"/>
      <c r="I6" s="4" t="s">
        <v>27</v>
      </c>
      <c r="J6" s="5">
        <v>2</v>
      </c>
      <c r="K6" s="5" t="s">
        <v>13</v>
      </c>
      <c r="L6" s="5">
        <v>0</v>
      </c>
      <c r="M6" s="4" t="str">
        <f t="shared" si="1"/>
        <v>1</v>
      </c>
      <c r="N6" s="2"/>
      <c r="O6" s="25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Μεξικό</v>
      </c>
      <c r="X6" s="7">
        <f>INDEX(StandingsCalc!$C$2:$C$5,MATCH(W6,StandingsCalc!$B$2:$B$5,0))</f>
        <v>3</v>
      </c>
      <c r="AA6" s="7">
        <v>3</v>
      </c>
      <c r="AB6" s="23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3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23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4</v>
      </c>
    </row>
    <row r="7" spans="1:39" ht="21.75" customHeight="1" x14ac:dyDescent="0.2">
      <c r="A7" s="24" t="s">
        <v>29</v>
      </c>
      <c r="B7" s="4" t="s">
        <v>30</v>
      </c>
      <c r="C7" s="5">
        <v>3</v>
      </c>
      <c r="D7" s="5" t="s">
        <v>13</v>
      </c>
      <c r="E7" s="5">
        <v>2</v>
      </c>
      <c r="F7" s="4" t="str">
        <f t="shared" si="0"/>
        <v>1</v>
      </c>
      <c r="G7" s="2"/>
      <c r="H7" s="24" t="s">
        <v>29</v>
      </c>
      <c r="I7" s="4" t="s">
        <v>31</v>
      </c>
      <c r="J7" s="5">
        <v>1</v>
      </c>
      <c r="K7" s="5" t="s">
        <v>13</v>
      </c>
      <c r="L7" s="5">
        <v>3</v>
      </c>
      <c r="M7" s="4" t="str">
        <f t="shared" si="1"/>
        <v>2</v>
      </c>
      <c r="N7" s="2"/>
      <c r="O7" s="24" t="s">
        <v>29</v>
      </c>
      <c r="P7" s="4" t="s">
        <v>32</v>
      </c>
      <c r="Q7" s="5">
        <v>1</v>
      </c>
      <c r="R7" s="5" t="s">
        <v>13</v>
      </c>
      <c r="S7" s="5">
        <v>1</v>
      </c>
      <c r="T7" s="4" t="str">
        <f t="shared" si="2"/>
        <v>X</v>
      </c>
      <c r="V7" s="7">
        <v>4</v>
      </c>
      <c r="W7" s="8" t="str">
        <f>INDEX(StandingsCalc!$B$2:$B$5,MATCH(LARGE(StandingsCalc!$F$2:$F$5,4),StandingsCalc!$F$2:$F$5,0))</f>
        <v>Τσεχία</v>
      </c>
      <c r="X7" s="7">
        <f>INDEX(StandingsCalc!$C$2:$C$5,MATCH(W7,StandingsCalc!$B$2:$B$5,0))</f>
        <v>3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Παραγουάη</v>
      </c>
      <c r="AM7" s="7">
        <f>INDEX(StandingsCalc!$C$14:$C$17,MATCH(AL7,StandingsCalc!$B$14:$B$17,0))</f>
        <v>0</v>
      </c>
    </row>
    <row r="8" spans="1:39" ht="21.75" customHeight="1" x14ac:dyDescent="0.2">
      <c r="A8" s="25"/>
      <c r="B8" s="4" t="s">
        <v>33</v>
      </c>
      <c r="C8" s="5">
        <v>0</v>
      </c>
      <c r="D8" s="5" t="s">
        <v>13</v>
      </c>
      <c r="E8" s="5">
        <v>2</v>
      </c>
      <c r="F8" s="4" t="str">
        <f t="shared" si="0"/>
        <v>2</v>
      </c>
      <c r="G8" s="2"/>
      <c r="H8" s="25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25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">
      <c r="A9" s="39" t="s">
        <v>36</v>
      </c>
      <c r="B9" s="4" t="s">
        <v>37</v>
      </c>
      <c r="C9" s="5">
        <v>3</v>
      </c>
      <c r="D9" s="5" t="s">
        <v>13</v>
      </c>
      <c r="E9" s="5">
        <v>1</v>
      </c>
      <c r="F9" s="4" t="str">
        <f t="shared" si="0"/>
        <v>1</v>
      </c>
      <c r="G9" s="2"/>
      <c r="H9" s="39" t="s">
        <v>36</v>
      </c>
      <c r="I9" s="4" t="s">
        <v>38</v>
      </c>
      <c r="J9" s="5">
        <v>2</v>
      </c>
      <c r="K9" s="5" t="s">
        <v>13</v>
      </c>
      <c r="L9" s="5">
        <v>0</v>
      </c>
      <c r="M9" s="4" t="str">
        <f t="shared" si="1"/>
        <v>1</v>
      </c>
      <c r="N9" s="2"/>
      <c r="O9" s="39" t="s">
        <v>36</v>
      </c>
      <c r="P9" s="4" t="s">
        <v>39</v>
      </c>
      <c r="Q9" s="5">
        <v>2</v>
      </c>
      <c r="R9" s="5" t="s">
        <v>13</v>
      </c>
      <c r="S9" s="5">
        <v>2</v>
      </c>
      <c r="T9" s="4" t="str">
        <f>IF(OR(Q9="",S9=""),"",IF(Q9&gt;S9,"1",IF(Q9=S9,"X","2")))</f>
        <v>X</v>
      </c>
      <c r="V9" s="27" t="s">
        <v>40</v>
      </c>
      <c r="W9" s="28"/>
      <c r="X9" s="29"/>
      <c r="AA9" s="27" t="s">
        <v>41</v>
      </c>
      <c r="AB9" s="28"/>
      <c r="AC9" s="29"/>
      <c r="AF9" s="27" t="s">
        <v>42</v>
      </c>
      <c r="AG9" s="28"/>
      <c r="AH9" s="29"/>
      <c r="AK9" s="27" t="s">
        <v>43</v>
      </c>
      <c r="AL9" s="28"/>
      <c r="AM9" s="29"/>
    </row>
    <row r="10" spans="1:39" ht="21.75" customHeight="1" x14ac:dyDescent="0.2">
      <c r="A10" s="25"/>
      <c r="B10" s="4" t="s">
        <v>44</v>
      </c>
      <c r="C10" s="5">
        <v>0</v>
      </c>
      <c r="D10" s="5" t="s">
        <v>13</v>
      </c>
      <c r="E10" s="5">
        <v>2</v>
      </c>
      <c r="F10" s="4" t="str">
        <f t="shared" si="0"/>
        <v>2</v>
      </c>
      <c r="G10" s="2"/>
      <c r="H10" s="25"/>
      <c r="I10" s="4" t="s">
        <v>45</v>
      </c>
      <c r="J10" s="5">
        <v>1</v>
      </c>
      <c r="K10" s="5" t="s">
        <v>13</v>
      </c>
      <c r="L10" s="5">
        <v>1</v>
      </c>
      <c r="M10" s="4" t="str">
        <f t="shared" si="1"/>
        <v>X</v>
      </c>
      <c r="N10" s="2"/>
      <c r="O10" s="25"/>
      <c r="P10" s="4" t="s">
        <v>46</v>
      </c>
      <c r="Q10" s="5">
        <v>1</v>
      </c>
      <c r="R10" s="5" t="s">
        <v>13</v>
      </c>
      <c r="S10" s="5">
        <v>2</v>
      </c>
      <c r="T10" s="4" t="str">
        <f t="shared" si="2"/>
        <v>2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">
      <c r="A11" s="26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26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26" t="s">
        <v>47</v>
      </c>
      <c r="P11" s="4" t="s">
        <v>50</v>
      </c>
      <c r="Q11" s="5">
        <v>0</v>
      </c>
      <c r="R11" s="5" t="s">
        <v>13</v>
      </c>
      <c r="S11" s="5">
        <v>1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6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Ουρουγουάη</v>
      </c>
      <c r="AM11" s="7">
        <f>INDEX(StandingsCalc!$C$30:$C$33,MATCH(AL11,StandingsCalc!$B$30:$B$33,0))</f>
        <v>9</v>
      </c>
    </row>
    <row r="12" spans="1:39" ht="21.75" customHeight="1" x14ac:dyDescent="0.2">
      <c r="A12" s="25"/>
      <c r="B12" s="4" t="s">
        <v>51</v>
      </c>
      <c r="C12" s="5">
        <v>2</v>
      </c>
      <c r="D12" s="5" t="s">
        <v>13</v>
      </c>
      <c r="E12" s="5">
        <v>1</v>
      </c>
      <c r="F12" s="4" t="str">
        <f t="shared" si="0"/>
        <v>1</v>
      </c>
      <c r="G12" s="2"/>
      <c r="H12" s="25"/>
      <c r="I12" s="4" t="s">
        <v>52</v>
      </c>
      <c r="J12" s="5">
        <v>0</v>
      </c>
      <c r="K12" s="5" t="s">
        <v>13</v>
      </c>
      <c r="L12" s="5">
        <v>0</v>
      </c>
      <c r="M12" s="4" t="str">
        <f t="shared" si="1"/>
        <v>X</v>
      </c>
      <c r="N12" s="2"/>
      <c r="O12" s="25"/>
      <c r="P12" s="4" t="s">
        <v>53</v>
      </c>
      <c r="Q12" s="5">
        <v>2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5</v>
      </c>
      <c r="AK12" s="7">
        <v>2</v>
      </c>
      <c r="AL12" s="8" t="str">
        <f>INDEX(StandingsCalc!$B$30:$B$33,MATCH(LARGE(StandingsCalc!$F$30:$F$33,2),StandingsCalc!$F$30:$F$33,0))</f>
        <v>Ισπανία</v>
      </c>
      <c r="AM12" s="7">
        <f>INDEX(StandingsCalc!$C$30:$C$33,MATCH(AL12,StandingsCalc!$B$30:$B$33,0))</f>
        <v>6</v>
      </c>
    </row>
    <row r="13" spans="1:39" ht="21.75" customHeight="1" x14ac:dyDescent="0.2">
      <c r="A13" s="34" t="s">
        <v>54</v>
      </c>
      <c r="B13" s="4" t="s">
        <v>55</v>
      </c>
      <c r="C13" s="5">
        <v>3</v>
      </c>
      <c r="D13" s="5" t="s">
        <v>13</v>
      </c>
      <c r="E13" s="5">
        <v>1</v>
      </c>
      <c r="F13" s="4" t="str">
        <f t="shared" si="0"/>
        <v>1</v>
      </c>
      <c r="G13" s="2"/>
      <c r="H13" s="34" t="s">
        <v>54</v>
      </c>
      <c r="I13" s="4" t="s">
        <v>56</v>
      </c>
      <c r="J13" s="5">
        <v>1</v>
      </c>
      <c r="K13" s="5" t="s">
        <v>13</v>
      </c>
      <c r="L13" s="5">
        <v>0</v>
      </c>
      <c r="M13" s="4" t="str">
        <f t="shared" si="1"/>
        <v>1</v>
      </c>
      <c r="N13" s="2"/>
      <c r="O13" s="34" t="s">
        <v>54</v>
      </c>
      <c r="P13" s="4" t="s">
        <v>57</v>
      </c>
      <c r="Q13" s="5">
        <v>3</v>
      </c>
      <c r="R13" s="5" t="s">
        <v>13</v>
      </c>
      <c r="S13" s="5">
        <v>3</v>
      </c>
      <c r="T13" s="4" t="str">
        <f t="shared" si="2"/>
        <v>X</v>
      </c>
      <c r="V13" s="7">
        <v>3</v>
      </c>
      <c r="W13" s="23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1</v>
      </c>
      <c r="AA13" s="7">
        <v>3</v>
      </c>
      <c r="AB13" s="23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4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1</v>
      </c>
    </row>
    <row r="14" spans="1:39" ht="21.75" customHeight="1" x14ac:dyDescent="0.2">
      <c r="A14" s="25"/>
      <c r="B14" s="4" t="s">
        <v>58</v>
      </c>
      <c r="C14" s="5">
        <v>2</v>
      </c>
      <c r="D14" s="5" t="s">
        <v>13</v>
      </c>
      <c r="E14" s="5">
        <v>0</v>
      </c>
      <c r="F14" s="4" t="str">
        <f t="shared" si="0"/>
        <v>1</v>
      </c>
      <c r="G14" s="2"/>
      <c r="H14" s="25"/>
      <c r="I14" s="4" t="s">
        <v>59</v>
      </c>
      <c r="J14" s="5">
        <v>0</v>
      </c>
      <c r="K14" s="5" t="s">
        <v>13</v>
      </c>
      <c r="L14" s="5">
        <v>2</v>
      </c>
      <c r="M14" s="4" t="str">
        <f t="shared" si="1"/>
        <v>2</v>
      </c>
      <c r="N14" s="2"/>
      <c r="O14" s="25"/>
      <c r="P14" s="4" t="s">
        <v>60</v>
      </c>
      <c r="Q14" s="5">
        <v>2</v>
      </c>
      <c r="R14" s="5" t="s">
        <v>13</v>
      </c>
      <c r="S14" s="5">
        <v>1</v>
      </c>
      <c r="T14" s="4" t="str">
        <f t="shared" si="2"/>
        <v>1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3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1</v>
      </c>
    </row>
    <row r="15" spans="1:39" ht="21.75" customHeight="1" x14ac:dyDescent="0.2">
      <c r="A15" s="36" t="s">
        <v>61</v>
      </c>
      <c r="B15" s="4" t="s">
        <v>62</v>
      </c>
      <c r="C15" s="5">
        <v>0</v>
      </c>
      <c r="D15" s="5" t="s">
        <v>13</v>
      </c>
      <c r="E15" s="5">
        <v>0</v>
      </c>
      <c r="F15" s="4" t="str">
        <f t="shared" si="0"/>
        <v>X</v>
      </c>
      <c r="G15" s="2"/>
      <c r="H15" s="36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36" t="s">
        <v>61</v>
      </c>
      <c r="P15" s="4" t="s">
        <v>64</v>
      </c>
      <c r="Q15" s="5">
        <v>2</v>
      </c>
      <c r="R15" s="5" t="s">
        <v>13</v>
      </c>
      <c r="S15" s="5">
        <v>2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">
      <c r="A16" s="25"/>
      <c r="B16" s="4" t="s">
        <v>65</v>
      </c>
      <c r="C16" s="5">
        <v>2</v>
      </c>
      <c r="D16" s="5" t="s">
        <v>13</v>
      </c>
      <c r="E16" s="5">
        <v>1</v>
      </c>
      <c r="F16" s="4" t="str">
        <f t="shared" si="0"/>
        <v>1</v>
      </c>
      <c r="G16" s="2"/>
      <c r="H16" s="25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25"/>
      <c r="P16" s="4" t="s">
        <v>67</v>
      </c>
      <c r="Q16" s="5">
        <v>1</v>
      </c>
      <c r="R16" s="5" t="s">
        <v>13</v>
      </c>
      <c r="S16" s="5">
        <v>3</v>
      </c>
      <c r="T16" s="4" t="str">
        <f t="shared" si="2"/>
        <v>2</v>
      </c>
      <c r="V16" s="27" t="s">
        <v>68</v>
      </c>
      <c r="W16" s="28"/>
      <c r="X16" s="29"/>
      <c r="AA16" s="27" t="s">
        <v>69</v>
      </c>
      <c r="AB16" s="28"/>
      <c r="AC16" s="29"/>
      <c r="AF16" s="27" t="s">
        <v>70</v>
      </c>
      <c r="AG16" s="28"/>
      <c r="AH16" s="29"/>
      <c r="AK16" s="27" t="s">
        <v>71</v>
      </c>
      <c r="AL16" s="28"/>
      <c r="AM16" s="29"/>
    </row>
    <row r="17" spans="1:40" ht="21.75" customHeight="1" x14ac:dyDescent="0.2">
      <c r="A17" s="35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35" t="s">
        <v>72</v>
      </c>
      <c r="I17" s="4" t="s">
        <v>74</v>
      </c>
      <c r="J17" s="5">
        <v>3</v>
      </c>
      <c r="K17" s="5" t="s">
        <v>13</v>
      </c>
      <c r="L17" s="5">
        <v>1</v>
      </c>
      <c r="M17" s="4" t="str">
        <f t="shared" si="1"/>
        <v>1</v>
      </c>
      <c r="N17" s="2"/>
      <c r="O17" s="35" t="s">
        <v>72</v>
      </c>
      <c r="P17" s="4" t="s">
        <v>75</v>
      </c>
      <c r="Q17" s="5">
        <v>2</v>
      </c>
      <c r="R17" s="5" t="s">
        <v>13</v>
      </c>
      <c r="S17" s="5">
        <v>2</v>
      </c>
      <c r="T17" s="4" t="str">
        <f t="shared" si="2"/>
        <v>X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">
      <c r="A18" s="25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25"/>
      <c r="I18" s="4" t="s">
        <v>77</v>
      </c>
      <c r="J18" s="5">
        <v>3</v>
      </c>
      <c r="K18" s="5" t="s">
        <v>13</v>
      </c>
      <c r="L18" s="5">
        <v>0</v>
      </c>
      <c r="M18" s="4" t="str">
        <f t="shared" si="1"/>
        <v>1</v>
      </c>
      <c r="N18" s="2"/>
      <c r="O18" s="25"/>
      <c r="P18" s="4" t="s">
        <v>78</v>
      </c>
      <c r="Q18" s="5">
        <v>2</v>
      </c>
      <c r="R18" s="5" t="s">
        <v>13</v>
      </c>
      <c r="S18" s="5">
        <v>1</v>
      </c>
      <c r="T18" s="4" t="str">
        <f t="shared" si="2"/>
        <v>1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7</v>
      </c>
    </row>
    <row r="19" spans="1:40" ht="21.75" customHeight="1" x14ac:dyDescent="0.2">
      <c r="A19" s="37" t="s">
        <v>79</v>
      </c>
      <c r="B19" s="4" t="s">
        <v>80</v>
      </c>
      <c r="C19" s="5">
        <v>3</v>
      </c>
      <c r="D19" s="5" t="s">
        <v>13</v>
      </c>
      <c r="E19" s="5">
        <v>0</v>
      </c>
      <c r="F19" s="4" t="str">
        <f t="shared" si="0"/>
        <v>1</v>
      </c>
      <c r="G19" s="2"/>
      <c r="H19" s="37" t="s">
        <v>79</v>
      </c>
      <c r="I19" s="4" t="s">
        <v>81</v>
      </c>
      <c r="J19" s="5">
        <v>4</v>
      </c>
      <c r="K19" s="5" t="s">
        <v>13</v>
      </c>
      <c r="L19" s="5">
        <v>0</v>
      </c>
      <c r="M19" s="4" t="str">
        <f t="shared" si="1"/>
        <v>1</v>
      </c>
      <c r="N19" s="2"/>
      <c r="O19" s="37" t="s">
        <v>79</v>
      </c>
      <c r="P19" s="4" t="s">
        <v>82</v>
      </c>
      <c r="Q19" s="5">
        <v>1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Γκάνα</v>
      </c>
      <c r="AM19" s="7">
        <f>INDEX(StandingsCalc!$C$46:$C$49,MATCH(AL19,StandingsCalc!$B$46:$B$49,0))</f>
        <v>4</v>
      </c>
    </row>
    <row r="20" spans="1:40" ht="21.75" customHeight="1" x14ac:dyDescent="0.2">
      <c r="A20" s="25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25"/>
      <c r="I20" s="4" t="s">
        <v>84</v>
      </c>
      <c r="J20" s="5">
        <v>2</v>
      </c>
      <c r="K20" s="5" t="s">
        <v>13</v>
      </c>
      <c r="L20" s="5">
        <v>0</v>
      </c>
      <c r="M20" s="4" t="str">
        <f t="shared" si="1"/>
        <v>1</v>
      </c>
      <c r="N20" s="2"/>
      <c r="O20" s="25"/>
      <c r="P20" s="4" t="s">
        <v>85</v>
      </c>
      <c r="Q20" s="5">
        <v>2</v>
      </c>
      <c r="R20" s="5" t="s">
        <v>13</v>
      </c>
      <c r="S20" s="5">
        <v>1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23" t="str">
        <f>INDEX(StandingsCalc!$B$38:$B$41,MATCH(LARGE(StandingsCalc!$F$38:$F$41,3),StandingsCalc!$F$38:$F$41,0))</f>
        <v>Ιορδανία</v>
      </c>
      <c r="AC20" s="7">
        <f>INDEX(StandingsCalc!$C$38:$C$41,MATCH(AB20,StandingsCalc!$B$38:$B$41,0))</f>
        <v>2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3</v>
      </c>
    </row>
    <row r="21" spans="1:40" ht="21.75" customHeight="1" x14ac:dyDescent="0.2">
      <c r="A21" s="46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46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46" t="s">
        <v>86</v>
      </c>
      <c r="P21" s="4" t="s">
        <v>89</v>
      </c>
      <c r="Q21" s="5">
        <v>1</v>
      </c>
      <c r="R21" s="5" t="s">
        <v>13</v>
      </c>
      <c r="S21" s="5">
        <v>0</v>
      </c>
      <c r="T21" s="4" t="str">
        <f t="shared" si="2"/>
        <v>1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Αυστρία</v>
      </c>
      <c r="AC21" s="7">
        <f>INDEX(StandingsCalc!$C$38:$C$41,MATCH(AB21,StandingsCalc!$B$38:$B$41,0))</f>
        <v>1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2</v>
      </c>
    </row>
    <row r="22" spans="1:40" ht="21.75" customHeight="1" x14ac:dyDescent="0.2">
      <c r="A22" s="25"/>
      <c r="B22" s="4" t="s">
        <v>90</v>
      </c>
      <c r="C22" s="5">
        <v>0</v>
      </c>
      <c r="D22" s="5" t="s">
        <v>13</v>
      </c>
      <c r="E22" s="5">
        <v>0</v>
      </c>
      <c r="F22" s="4" t="str">
        <f t="shared" si="0"/>
        <v>X</v>
      </c>
      <c r="G22" s="2"/>
      <c r="H22" s="25"/>
      <c r="I22" s="4" t="s">
        <v>91</v>
      </c>
      <c r="J22" s="5">
        <v>1</v>
      </c>
      <c r="K22" s="5" t="s">
        <v>13</v>
      </c>
      <c r="L22" s="5">
        <v>1</v>
      </c>
      <c r="M22" s="4" t="str">
        <f t="shared" si="1"/>
        <v>X</v>
      </c>
      <c r="N22" s="2"/>
      <c r="O22" s="25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">
      <c r="A23" s="40" t="s">
        <v>93</v>
      </c>
      <c r="B23" s="4" t="s">
        <v>94</v>
      </c>
      <c r="C23" s="5">
        <v>3</v>
      </c>
      <c r="D23" s="5" t="s">
        <v>13</v>
      </c>
      <c r="E23" s="5">
        <v>0</v>
      </c>
      <c r="F23" s="4" t="str">
        <f t="shared" si="0"/>
        <v>1</v>
      </c>
      <c r="G23" s="2"/>
      <c r="H23" s="40" t="s">
        <v>93</v>
      </c>
      <c r="I23" s="4" t="s">
        <v>95</v>
      </c>
      <c r="J23" s="5">
        <v>3</v>
      </c>
      <c r="K23" s="5" t="s">
        <v>13</v>
      </c>
      <c r="L23" s="5">
        <v>1</v>
      </c>
      <c r="M23" s="4" t="str">
        <f t="shared" si="1"/>
        <v>1</v>
      </c>
      <c r="N23" s="2"/>
      <c r="O23" s="40" t="s">
        <v>93</v>
      </c>
      <c r="P23" s="4" t="s">
        <v>96</v>
      </c>
      <c r="Q23" s="5">
        <v>1</v>
      </c>
      <c r="R23" s="5" t="s">
        <v>13</v>
      </c>
      <c r="S23" s="5">
        <v>2</v>
      </c>
      <c r="T23" s="4" t="str">
        <f t="shared" si="2"/>
        <v>2</v>
      </c>
      <c r="V23" s="52" t="s">
        <v>97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40" ht="21.75" customHeight="1" x14ac:dyDescent="0.2">
      <c r="A24" s="25"/>
      <c r="B24" s="4" t="s">
        <v>98</v>
      </c>
      <c r="C24" s="5">
        <v>0</v>
      </c>
      <c r="D24" s="5" t="s">
        <v>13</v>
      </c>
      <c r="E24" s="5">
        <v>2</v>
      </c>
      <c r="F24" s="4" t="str">
        <f t="shared" si="0"/>
        <v>2</v>
      </c>
      <c r="G24" s="2"/>
      <c r="H24" s="25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25"/>
      <c r="P24" s="4" t="s">
        <v>100</v>
      </c>
      <c r="Q24" s="5">
        <v>2</v>
      </c>
      <c r="R24" s="5" t="s">
        <v>13</v>
      </c>
      <c r="S24" s="5">
        <v>2</v>
      </c>
      <c r="T24" s="4" t="str">
        <f t="shared" si="2"/>
        <v>X</v>
      </c>
      <c r="V24" s="55" t="s">
        <v>101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0" ht="21.75" customHeight="1" x14ac:dyDescent="0.2">
      <c r="A25" s="56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56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40" t="s">
        <v>102</v>
      </c>
      <c r="P25" s="4" t="s">
        <v>105</v>
      </c>
      <c r="Q25" s="5">
        <v>1</v>
      </c>
      <c r="R25" s="5" t="s">
        <v>13</v>
      </c>
      <c r="S25" s="5">
        <v>3</v>
      </c>
      <c r="T25" s="4" t="str">
        <f t="shared" si="2"/>
        <v>2</v>
      </c>
      <c r="V25" s="55" t="s">
        <v>106</v>
      </c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40" ht="24.95" customHeight="1" x14ac:dyDescent="0.2">
      <c r="A26" s="25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25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5"/>
      <c r="P26" s="4" t="s">
        <v>109</v>
      </c>
      <c r="Q26" s="5">
        <v>2</v>
      </c>
      <c r="R26" s="5" t="s">
        <v>13</v>
      </c>
      <c r="S26" s="5">
        <v>2</v>
      </c>
      <c r="T26" s="4" t="str">
        <f t="shared" si="2"/>
        <v>X</v>
      </c>
      <c r="V26" s="59" t="s">
        <v>110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4.95" customHeight="1" x14ac:dyDescent="0.15">
      <c r="V27" s="44" t="s">
        <v>111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15">
      <c r="V28" s="30" t="s">
        <v>112</v>
      </c>
      <c r="W28" s="31"/>
      <c r="X28" s="31"/>
      <c r="Y28" s="32"/>
      <c r="Z28" s="15"/>
      <c r="AA28" s="30" t="s">
        <v>113</v>
      </c>
      <c r="AB28" s="31"/>
      <c r="AC28" s="31"/>
      <c r="AD28" s="32"/>
      <c r="AE28" s="15"/>
      <c r="AF28" s="30" t="s">
        <v>113</v>
      </c>
      <c r="AG28" s="31"/>
      <c r="AH28" s="31"/>
      <c r="AI28" s="32"/>
      <c r="AJ28" s="15"/>
      <c r="AK28" s="30" t="s">
        <v>113</v>
      </c>
      <c r="AL28" s="31"/>
      <c r="AM28" s="31"/>
      <c r="AN28" s="32"/>
    </row>
    <row r="29" spans="1:40" ht="24" customHeight="1" x14ac:dyDescent="0.15">
      <c r="V29" s="15" t="str">
        <f>KnockoutCalc!$C$32</f>
        <v>Νότια Αφρική</v>
      </c>
      <c r="W29" s="15" t="s">
        <v>13</v>
      </c>
      <c r="X29" s="15" t="str">
        <f>KnockoutCalc!$D$32</f>
        <v>Καναδάς</v>
      </c>
      <c r="Y29" s="16" t="s">
        <v>126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Αυστραλία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180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7" t="s">
        <v>117</v>
      </c>
    </row>
    <row r="30" spans="1:40" ht="24" customHeight="1" x14ac:dyDescent="0.15">
      <c r="B30" s="20" t="s">
        <v>118</v>
      </c>
      <c r="C30" s="57" t="s">
        <v>769</v>
      </c>
      <c r="D30" s="58"/>
      <c r="E30" s="58"/>
      <c r="F30" s="58"/>
      <c r="G30" s="5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15">
      <c r="B31" s="21" t="s">
        <v>119</v>
      </c>
      <c r="C31" s="48" t="s">
        <v>770</v>
      </c>
      <c r="D31" s="48"/>
      <c r="E31" s="48"/>
      <c r="F31" s="48"/>
      <c r="G31" s="48"/>
      <c r="V31" s="30" t="s">
        <v>120</v>
      </c>
      <c r="W31" s="31"/>
      <c r="X31" s="31"/>
      <c r="Y31" s="32"/>
      <c r="Z31" s="15"/>
      <c r="AA31" s="30" t="s">
        <v>120</v>
      </c>
      <c r="AB31" s="31"/>
      <c r="AC31" s="31"/>
      <c r="AD31" s="32"/>
      <c r="AE31" s="15"/>
      <c r="AF31" s="30" t="s">
        <v>120</v>
      </c>
      <c r="AG31" s="31"/>
      <c r="AH31" s="31"/>
      <c r="AI31" s="32"/>
      <c r="AJ31" s="15"/>
      <c r="AK31" s="30" t="s">
        <v>121</v>
      </c>
      <c r="AL31" s="31"/>
      <c r="AM31" s="31"/>
      <c r="AN31" s="32"/>
    </row>
    <row r="32" spans="1:40" ht="24" customHeight="1" x14ac:dyDescent="0.15">
      <c r="V32" s="15" t="str">
        <f>KnockoutCalc!$C$36</f>
        <v>Γαλλία</v>
      </c>
      <c r="W32" s="15" t="s">
        <v>13</v>
      </c>
      <c r="X32" s="15" t="str">
        <f>KnockoutCalc!$D$36</f>
        <v>Ιαπωνία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214</v>
      </c>
      <c r="AE32" s="15"/>
      <c r="AF32" s="15" t="str">
        <f>KnockoutCalc!$C$38</f>
        <v>Νότια Κορέα</v>
      </c>
      <c r="AG32" s="15" t="s">
        <v>13</v>
      </c>
      <c r="AH32" s="15" t="str">
        <f>KnockoutCalc!$D$38</f>
        <v>Σκωτία</v>
      </c>
      <c r="AI32" s="16" t="s">
        <v>161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Σενεγάλη</v>
      </c>
      <c r="AN32" s="17" t="s">
        <v>221</v>
      </c>
    </row>
    <row r="33" spans="22:40" ht="24" customHeight="1" x14ac:dyDescent="0.1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15">
      <c r="V34" s="30" t="s">
        <v>121</v>
      </c>
      <c r="W34" s="31"/>
      <c r="X34" s="31"/>
      <c r="Y34" s="32"/>
      <c r="Z34" s="15"/>
      <c r="AA34" s="30" t="s">
        <v>121</v>
      </c>
      <c r="AB34" s="31"/>
      <c r="AC34" s="31"/>
      <c r="AD34" s="32"/>
      <c r="AE34" s="15"/>
      <c r="AF34" s="30" t="s">
        <v>125</v>
      </c>
      <c r="AG34" s="31"/>
      <c r="AH34" s="31"/>
      <c r="AI34" s="32"/>
      <c r="AJ34" s="15"/>
      <c r="AK34" s="30" t="s">
        <v>125</v>
      </c>
      <c r="AL34" s="31"/>
      <c r="AM34" s="31"/>
      <c r="AN34" s="32"/>
    </row>
    <row r="35" spans="22:40" ht="24" customHeight="1" x14ac:dyDescent="0.15">
      <c r="V35" s="15" t="str">
        <f>KnockoutCalc!$C$40</f>
        <v>Τουρκία</v>
      </c>
      <c r="W35" s="15" t="s">
        <v>13</v>
      </c>
      <c r="X35" s="15" t="str">
        <f>KnockoutCalc!$D$40</f>
        <v>Βοσνία και Ερζεγοβίνη</v>
      </c>
      <c r="Y35" s="16" t="s">
        <v>194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Μεξικό</v>
      </c>
      <c r="AD35" s="16" t="s">
        <v>114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Γκάνα</v>
      </c>
      <c r="AI35" s="16" t="s">
        <v>222</v>
      </c>
      <c r="AJ35" s="15"/>
      <c r="AK35" s="15" t="str">
        <f>KnockoutCalc!$C$43</f>
        <v>Ουρουγουάη</v>
      </c>
      <c r="AL35" s="15" t="s">
        <v>13</v>
      </c>
      <c r="AM35" s="15" t="str">
        <f>KnockoutCalc!$D$43</f>
        <v>Αλγερία</v>
      </c>
      <c r="AN35" s="17" t="s">
        <v>212</v>
      </c>
    </row>
    <row r="36" spans="22:40" ht="24" customHeight="1" x14ac:dyDescent="0.1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15">
      <c r="V37" s="30" t="s">
        <v>125</v>
      </c>
      <c r="W37" s="31"/>
      <c r="X37" s="31"/>
      <c r="Y37" s="32"/>
      <c r="Z37" s="15"/>
      <c r="AA37" s="30" t="s">
        <v>130</v>
      </c>
      <c r="AB37" s="31"/>
      <c r="AC37" s="31"/>
      <c r="AD37" s="32"/>
      <c r="AE37" s="15"/>
      <c r="AF37" s="30" t="s">
        <v>130</v>
      </c>
      <c r="AG37" s="31"/>
      <c r="AH37" s="31"/>
      <c r="AI37" s="32"/>
      <c r="AJ37" s="15"/>
      <c r="AK37" s="30" t="s">
        <v>130</v>
      </c>
      <c r="AL37" s="31"/>
      <c r="AM37" s="31"/>
      <c r="AN37" s="32"/>
    </row>
    <row r="38" spans="22:40" ht="24" customHeight="1" x14ac:dyDescent="0.15">
      <c r="V38" s="15" t="str">
        <f>KnockoutCalc!$C$44</f>
        <v>Ελβετία</v>
      </c>
      <c r="W38" s="15" t="s">
        <v>13</v>
      </c>
      <c r="X38" s="15" t="str">
        <f>KnockoutCalc!$D$44</f>
        <v>Ιράν</v>
      </c>
      <c r="Y38" s="16" t="s">
        <v>208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Ισπανία</v>
      </c>
      <c r="AD38" s="16" t="s">
        <v>129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Κροατία</v>
      </c>
      <c r="AI38" s="16" t="s">
        <v>133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Αίγυπτος</v>
      </c>
      <c r="AN38" s="17" t="s">
        <v>191</v>
      </c>
    </row>
    <row r="39" spans="22:40" ht="24" customHeight="1" x14ac:dyDescent="0.1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1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15">
      <c r="V41" s="47" t="s">
        <v>134</v>
      </c>
      <c r="W41" s="31"/>
      <c r="X41" s="31"/>
      <c r="Y41" s="32"/>
      <c r="Z41" s="15"/>
      <c r="AA41" s="47" t="s">
        <v>134</v>
      </c>
      <c r="AB41" s="31"/>
      <c r="AC41" s="31"/>
      <c r="AD41" s="32"/>
      <c r="AE41" s="15"/>
      <c r="AF41" s="47" t="s">
        <v>135</v>
      </c>
      <c r="AG41" s="31"/>
      <c r="AH41" s="31"/>
      <c r="AI41" s="32"/>
      <c r="AJ41" s="15"/>
      <c r="AK41" s="47" t="s">
        <v>135</v>
      </c>
      <c r="AL41" s="31"/>
      <c r="AM41" s="31"/>
      <c r="AN41" s="32"/>
    </row>
    <row r="42" spans="22:40" ht="24" customHeight="1" x14ac:dyDescent="0.15">
      <c r="V42" s="15" t="str">
        <f>KnockoutCalc!$C$48</f>
        <v>Καναδάς</v>
      </c>
      <c r="W42" s="15" t="s">
        <v>13</v>
      </c>
      <c r="X42" s="15" t="str">
        <f>KnockoutCalc!$D$48</f>
        <v>Μαρόκο</v>
      </c>
      <c r="Y42" s="16" t="s">
        <v>180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117</v>
      </c>
      <c r="AJ42" s="15"/>
      <c r="AK42" s="15" t="str">
        <f>KnockoutCalc!$C$51</f>
        <v>Νότια Κορέα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1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15">
      <c r="V44" s="38" t="s">
        <v>136</v>
      </c>
      <c r="W44" s="31"/>
      <c r="X44" s="31"/>
      <c r="Y44" s="32"/>
      <c r="Z44" s="15"/>
      <c r="AA44" s="38" t="s">
        <v>136</v>
      </c>
      <c r="AB44" s="31"/>
      <c r="AC44" s="31"/>
      <c r="AD44" s="32"/>
      <c r="AE44" s="15"/>
      <c r="AF44" s="38" t="s">
        <v>137</v>
      </c>
      <c r="AG44" s="31"/>
      <c r="AH44" s="31"/>
      <c r="AI44" s="32"/>
      <c r="AJ44" s="15"/>
      <c r="AK44" s="38" t="s">
        <v>137</v>
      </c>
      <c r="AL44" s="31"/>
      <c r="AM44" s="31"/>
      <c r="AN44" s="32"/>
    </row>
    <row r="45" spans="22:40" ht="24" customHeight="1" x14ac:dyDescent="0.15">
      <c r="V45" s="15" t="str">
        <f>KnockoutCalc!$C$52</f>
        <v>Γκάνα</v>
      </c>
      <c r="W45" s="15" t="s">
        <v>13</v>
      </c>
      <c r="X45" s="15" t="str">
        <f>KnockoutCalc!$D$52</f>
        <v>Ουρουγουάη</v>
      </c>
      <c r="Y45" s="16" t="s">
        <v>222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Μεξικό</v>
      </c>
      <c r="AD45" s="16" t="s">
        <v>194</v>
      </c>
      <c r="AE45" s="15"/>
      <c r="AF45" s="15" t="str">
        <f>KnockoutCalc!$C$54</f>
        <v>Ισπανία</v>
      </c>
      <c r="AG45" s="15" t="s">
        <v>13</v>
      </c>
      <c r="AH45" s="15" t="str">
        <f>KnockoutCalc!$D$54</f>
        <v>ΗΠΑ</v>
      </c>
      <c r="AI45" s="16" t="s">
        <v>129</v>
      </c>
      <c r="AJ45" s="15"/>
      <c r="AK45" s="15" t="str">
        <f>KnockoutCalc!$C$55</f>
        <v>Ιράν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1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1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15">
      <c r="V48" s="45" t="s">
        <v>138</v>
      </c>
      <c r="W48" s="31"/>
      <c r="X48" s="31"/>
      <c r="Y48" s="32"/>
      <c r="Z48" s="15"/>
      <c r="AA48" s="45" t="s">
        <v>139</v>
      </c>
      <c r="AB48" s="31"/>
      <c r="AC48" s="31"/>
      <c r="AD48" s="32"/>
      <c r="AE48" s="15"/>
      <c r="AF48" s="45" t="s">
        <v>140</v>
      </c>
      <c r="AG48" s="31"/>
      <c r="AH48" s="31"/>
      <c r="AI48" s="32"/>
      <c r="AJ48" s="15"/>
      <c r="AK48" s="45" t="s">
        <v>140</v>
      </c>
      <c r="AL48" s="31"/>
      <c r="AM48" s="31"/>
      <c r="AN48" s="32"/>
    </row>
    <row r="49" spans="22:40" ht="24" customHeight="1" x14ac:dyDescent="0.15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Γκάνα</v>
      </c>
      <c r="AI49" s="16" t="s">
        <v>194</v>
      </c>
      <c r="AJ49" s="15"/>
      <c r="AK49" s="15" t="str">
        <f>KnockoutCalc!$C$59</f>
        <v>Ισπανία</v>
      </c>
      <c r="AL49" s="15" t="s">
        <v>13</v>
      </c>
      <c r="AM49" s="15" t="str">
        <f>KnockoutCalc!$D$59</f>
        <v>Πορτογαλία</v>
      </c>
      <c r="AN49" s="17" t="s">
        <v>129</v>
      </c>
    </row>
    <row r="50" spans="22:40" ht="24" customHeight="1" x14ac:dyDescent="0.1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1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15">
      <c r="V52" s="33" t="s">
        <v>141</v>
      </c>
      <c r="W52" s="31"/>
      <c r="X52" s="31"/>
      <c r="Y52" s="32"/>
      <c r="Z52" s="15"/>
      <c r="AA52" s="33" t="s">
        <v>142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15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122</v>
      </c>
      <c r="Z53" s="15"/>
      <c r="AA53" s="15" t="str">
        <f>KnockoutCalc!$C$61</f>
        <v>Τουρκία</v>
      </c>
      <c r="AB53" s="15" t="s">
        <v>13</v>
      </c>
      <c r="AC53" s="15" t="str">
        <f>KnockoutCalc!$D$61</f>
        <v>Ισπανία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1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1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15">
      <c r="V56" s="15"/>
      <c r="W56" s="15"/>
      <c r="X56" s="15"/>
      <c r="Y56" s="15"/>
      <c r="Z56" s="15"/>
      <c r="AA56" s="54" t="s">
        <v>143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15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122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1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1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15">
      <c r="V60" s="53" t="s">
        <v>144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22:40" ht="17.45" customHeight="1" x14ac:dyDescent="0.1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1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1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1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1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1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1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1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1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 x14ac:dyDescent="0.1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Αφρική</v>
      </c>
      <c r="AP70" t="str">
        <f>IF($X$29="","",$X$29)</f>
        <v>Καναδάς</v>
      </c>
    </row>
    <row r="71" spans="22:42" ht="17.45" customHeight="1" x14ac:dyDescent="0.1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Αυστραλία</v>
      </c>
    </row>
    <row r="72" spans="22:42" ht="17.45" customHeight="1" x14ac:dyDescent="0.1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1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45" customHeight="1" x14ac:dyDescent="0.1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Ιαπωνία</v>
      </c>
    </row>
    <row r="75" spans="22:42" ht="17.45" customHeight="1" x14ac:dyDescent="0.1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x14ac:dyDescent="0.15">
      <c r="AO76" t="str">
        <f>IF($AF$32="","",$AF$32)</f>
        <v>Νότια Κορέα</v>
      </c>
      <c r="AP76" t="str">
        <f>IF($AH$32="","",$AH$32)</f>
        <v>Σκωτία</v>
      </c>
    </row>
    <row r="77" spans="22:42" x14ac:dyDescent="0.15">
      <c r="AO77" t="str">
        <f>IF($AK$32="","",$AK$32)</f>
        <v>Αγγλία</v>
      </c>
      <c r="AP77" t="str">
        <f>IF($AM$32="","",$AM$32)</f>
        <v>Σενεγάλη</v>
      </c>
    </row>
    <row r="78" spans="22:42" x14ac:dyDescent="0.15">
      <c r="AO78" t="str">
        <f>IF($V$35="","",$V$35)</f>
        <v>Τουρκία</v>
      </c>
      <c r="AP78" t="str">
        <f>IF($X$35="","",$X$35)</f>
        <v>Βοσνία και Ερζεγοβίνη</v>
      </c>
    </row>
    <row r="79" spans="22:42" x14ac:dyDescent="0.15">
      <c r="AO79" t="str">
        <f>IF($AA$35="","",$AA$35)</f>
        <v>Βέλγιο</v>
      </c>
      <c r="AP79" t="str">
        <f>IF($AC$35="","",$AC$35)</f>
        <v>Μεξικό</v>
      </c>
    </row>
    <row r="80" spans="22:42" x14ac:dyDescent="0.15">
      <c r="AO80" t="str">
        <f>IF($AF$35="","",$AF$35)</f>
        <v>Κολομβία</v>
      </c>
      <c r="AP80" t="str">
        <f>IF($AH$35="","",$AH$35)</f>
        <v>Γκάνα</v>
      </c>
    </row>
    <row r="81" spans="41:42" x14ac:dyDescent="0.15">
      <c r="AO81" t="str">
        <f>IF($AK$35="","",$AK$35)</f>
        <v>Ουρουγουάη</v>
      </c>
      <c r="AP81" t="str">
        <f>IF($AM$35="","",$AM$35)</f>
        <v>Αλγερία</v>
      </c>
    </row>
    <row r="82" spans="41:42" x14ac:dyDescent="0.15">
      <c r="AO82" t="str">
        <f>IF($V$38="","",$V$38)</f>
        <v>Ελβετία</v>
      </c>
      <c r="AP82" t="str">
        <f>IF($X$38="","",$X$38)</f>
        <v>Ιράν</v>
      </c>
    </row>
    <row r="83" spans="41:42" x14ac:dyDescent="0.15">
      <c r="AO83" t="str">
        <f>IF($AA$38="","",$AA$38)</f>
        <v>Αργεντινή</v>
      </c>
      <c r="AP83" t="str">
        <f>IF($AC$38="","",$AC$38)</f>
        <v>Ισπανία</v>
      </c>
    </row>
    <row r="84" spans="41:42" x14ac:dyDescent="0.15">
      <c r="AO84" t="str">
        <f>IF($AF$38="","",$AF$38)</f>
        <v>Πορτογαλία</v>
      </c>
      <c r="AP84" t="str">
        <f>IF($AH$38="","",$AH$38)</f>
        <v>Κροατία</v>
      </c>
    </row>
    <row r="85" spans="41:42" x14ac:dyDescent="0.15">
      <c r="AO85" t="str">
        <f>IF($AK$38="","",$AK$38)</f>
        <v>ΗΠΑ</v>
      </c>
      <c r="AP85" t="str">
        <f>IF($AM$38="","",$AM$38)</f>
        <v>Αίγυπτος</v>
      </c>
    </row>
    <row r="86" spans="41:42" x14ac:dyDescent="0.15">
      <c r="AO86" t="str">
        <f>IF($V$42="","",$V$42)</f>
        <v>Καναδάς</v>
      </c>
      <c r="AP86" t="str">
        <f>IF($X$42="","",$X$42)</f>
        <v>Μαρόκο</v>
      </c>
    </row>
    <row r="87" spans="41:42" x14ac:dyDescent="0.15">
      <c r="AO87" t="str">
        <f>IF($AA$42="","",$AA$42)</f>
        <v>Γερμανία</v>
      </c>
      <c r="AP87" t="str">
        <f>IF($AC$42="","",$AC$42)</f>
        <v>Γαλλία</v>
      </c>
    </row>
    <row r="88" spans="41:42" x14ac:dyDescent="0.15">
      <c r="AO88" t="str">
        <f>IF($AF$42="","",$AF$42)</f>
        <v>Βραζιλία</v>
      </c>
      <c r="AP88" t="str">
        <f>IF($AH$42="","",$AH$42)</f>
        <v>Νορβηγία</v>
      </c>
    </row>
    <row r="89" spans="41:42" x14ac:dyDescent="0.15">
      <c r="AO89" t="str">
        <f>IF($AK$42="","",$AK$42)</f>
        <v>Νότια Κορέα</v>
      </c>
      <c r="AP89" t="str">
        <f>IF($AM$42="","",$AM$42)</f>
        <v>Αγγλία</v>
      </c>
    </row>
    <row r="90" spans="41:42" x14ac:dyDescent="0.15">
      <c r="AO90" t="str">
        <f>IF($V$45="","",$V$45)</f>
        <v>Γκάνα</v>
      </c>
      <c r="AP90" t="str">
        <f>IF($X$45="","",$X$45)</f>
        <v>Ουρουγουάη</v>
      </c>
    </row>
    <row r="91" spans="41:42" x14ac:dyDescent="0.15">
      <c r="AO91" t="str">
        <f>IF($AA$45="","",$AA$45)</f>
        <v>Τουρκία</v>
      </c>
      <c r="AP91" t="str">
        <f>IF($AC$45="","",$AC$45)</f>
        <v>Μεξικό</v>
      </c>
    </row>
    <row r="92" spans="41:42" x14ac:dyDescent="0.15">
      <c r="AO92" t="str">
        <f>IF($AF$45="","",$AF$45)</f>
        <v>Ισπανία</v>
      </c>
      <c r="AP92" t="str">
        <f>IF($AH$45="","",$AH$45)</f>
        <v>ΗΠΑ</v>
      </c>
    </row>
    <row r="93" spans="41:42" x14ac:dyDescent="0.15">
      <c r="AO93" t="str">
        <f>IF($AK$45="","",$AK$45)</f>
        <v>Ιράν</v>
      </c>
      <c r="AP93" t="str">
        <f>IF($AM$45="","",$AM$45)</f>
        <v>Πορτογαλία</v>
      </c>
    </row>
    <row r="94" spans="41:42" x14ac:dyDescent="0.15">
      <c r="AO94" t="str">
        <f>IF($V$49="","",$V$49)</f>
        <v>Μαρόκο</v>
      </c>
      <c r="AP94" t="str">
        <f>IF($X$49="","",$X$49)</f>
        <v>Βραζιλία</v>
      </c>
    </row>
    <row r="95" spans="41:42" x14ac:dyDescent="0.15">
      <c r="AO95" t="str">
        <f>IF($AA$49="","",$AA$49)</f>
        <v>Αγγλία</v>
      </c>
      <c r="AP95" t="str">
        <f>IF($AC$49="","",$AC$49)</f>
        <v>Γαλλία</v>
      </c>
    </row>
    <row r="96" spans="41:42" x14ac:dyDescent="0.15">
      <c r="AO96" t="str">
        <f>IF($AF$49="","",$AF$49)</f>
        <v>Τουρκία</v>
      </c>
      <c r="AP96" t="str">
        <f>IF($AH$49="","",$AH$49)</f>
        <v>Γκάνα</v>
      </c>
    </row>
    <row r="97" spans="41:42" x14ac:dyDescent="0.15">
      <c r="AO97" t="str">
        <f>IF($AK$49="","",$AK$49)</f>
        <v>Ισπανία</v>
      </c>
      <c r="AP97" t="str">
        <f>IF($AM$49="","",$AM$49)</f>
        <v>Πορτογαλία</v>
      </c>
    </row>
    <row r="98" spans="41:42" x14ac:dyDescent="0.15">
      <c r="AO98" t="str">
        <f>IF($V$53="","",$V$53)</f>
        <v>Βραζιλία</v>
      </c>
      <c r="AP98" t="str">
        <f>IF($X$53="","",$X$53)</f>
        <v>Γαλλία</v>
      </c>
    </row>
    <row r="99" spans="41:42" x14ac:dyDescent="0.15">
      <c r="AO99" t="str">
        <f>IF($AA$53="","",$AA$53)</f>
        <v>Τουρκία</v>
      </c>
      <c r="AP99" t="str">
        <f>IF($AC$53="","",$AC$53)</f>
        <v>Ισπανία</v>
      </c>
    </row>
    <row r="100" spans="41:42" x14ac:dyDescent="0.15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:G31" r:id="rId1" xr:uid="{25F9A567-F58F-6840-9B14-FF357EC75E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6171875" defaultRowHeight="12.75" x14ac:dyDescent="0.15"/>
  <cols>
    <col min="1" max="1" width="12" customWidth="1"/>
    <col min="2" max="2" width="9.9765625" customWidth="1"/>
    <col min="3" max="3" width="7.953125" customWidth="1"/>
    <col min="4" max="5" width="24.00390625" customWidth="1"/>
    <col min="6" max="7" width="9.9765625" customWidth="1"/>
    <col min="8" max="8" width="31.95703125" customWidth="1"/>
    <col min="9" max="9" width="24.00390625" customWidth="1"/>
    <col min="10" max="10" width="60.0078125" customWidth="1"/>
  </cols>
  <sheetData>
    <row r="1" spans="1:10" ht="15" customHeight="1" x14ac:dyDescent="0.2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6171875" defaultRowHeight="12.75" x14ac:dyDescent="0.15"/>
  <cols>
    <col min="1" max="1" width="26.0234375" customWidth="1"/>
    <col min="2" max="2" width="89.9453125" customWidth="1"/>
  </cols>
  <sheetData>
    <row r="1" spans="1:2" ht="15" customHeight="1" x14ac:dyDescent="0.2">
      <c r="A1" s="12" t="s">
        <v>225</v>
      </c>
      <c r="B1" s="12" t="s">
        <v>226</v>
      </c>
    </row>
    <row r="2" spans="1:2" ht="15" customHeight="1" x14ac:dyDescent="0.2">
      <c r="A2" s="13" t="s">
        <v>227</v>
      </c>
      <c r="B2" s="13" t="s">
        <v>228</v>
      </c>
    </row>
    <row r="3" spans="1:2" ht="15" customHeight="1" x14ac:dyDescent="0.2">
      <c r="A3" s="13" t="s">
        <v>229</v>
      </c>
      <c r="B3" s="13" t="s">
        <v>230</v>
      </c>
    </row>
    <row r="4" spans="1:2" ht="15" customHeight="1" x14ac:dyDescent="0.2">
      <c r="A4" s="13" t="s">
        <v>231</v>
      </c>
      <c r="B4" s="13" t="s">
        <v>232</v>
      </c>
    </row>
    <row r="5" spans="1:2" ht="15" customHeight="1" x14ac:dyDescent="0.15">
      <c r="A5" t="s">
        <v>233</v>
      </c>
      <c r="B5" t="s">
        <v>234</v>
      </c>
    </row>
    <row r="6" spans="1:2" ht="15" customHeight="1" x14ac:dyDescent="0.15">
      <c r="A6" t="s">
        <v>235</v>
      </c>
      <c r="B6" t="s">
        <v>236</v>
      </c>
    </row>
    <row r="7" spans="1:2" x14ac:dyDescent="0.15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6171875" defaultRowHeight="12.75" x14ac:dyDescent="0.15"/>
  <sheetData>
    <row r="1" spans="1:6" ht="15" customHeight="1" x14ac:dyDescent="0.15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15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3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-2</v>
      </c>
      <c r="E2">
        <f>SUM(IF('Fixtures by Matchday'!C3&lt;&gt;"",'Fixtures by Matchday'!C3,0),IF('Fixtures by Matchday'!S3&lt;&gt;"",'Fixtures by Matchday'!S3,0),IF('Fixtures by Matchday'!J4&lt;&gt;"",'Fixtures by Matchday'!J4,0))</f>
        <v>3</v>
      </c>
      <c r="F2">
        <f>C2*1000000+(D2+100)*1000+E2*10+(4-0)</f>
        <v>3098034</v>
      </c>
    </row>
    <row r="3" spans="1:6" ht="15" customHeight="1" x14ac:dyDescent="0.15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4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0</v>
      </c>
      <c r="E3">
        <f>SUM(IF('Fixtures by Matchday'!E3&lt;&gt;"",'Fixtures by Matchday'!E3,0),IF('Fixtures by Matchday'!L3&lt;&gt;"",'Fixtures by Matchday'!L3,0),IF('Fixtures by Matchday'!Q4&lt;&gt;"",'Fixtures by Matchday'!Q4,0))</f>
        <v>4</v>
      </c>
      <c r="F3">
        <f>C3*1000000+(D3+100)*1000+E3*10+(4-1)</f>
        <v>4100043</v>
      </c>
    </row>
    <row r="4" spans="1:6" ht="15" customHeight="1" x14ac:dyDescent="0.15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7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4</v>
      </c>
      <c r="E4">
        <f>SUM(IF('Fixtures by Matchday'!C4&lt;&gt;"",'Fixtures by Matchday'!C4,0),IF('Fixtures by Matchday'!L4&lt;&gt;"",'Fixtures by Matchday'!L4,0),IF('Fixtures by Matchday'!S4&lt;&gt;"",'Fixtures by Matchday'!S4,0))</f>
        <v>7</v>
      </c>
      <c r="F4">
        <f>C4*1000000+(D4+100)*1000+E4*10+(4-2)</f>
        <v>7104072</v>
      </c>
    </row>
    <row r="5" spans="1:6" ht="15" customHeight="1" x14ac:dyDescent="0.15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-2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3098031</v>
      </c>
    </row>
    <row r="6" spans="1:6" ht="15" customHeight="1" x14ac:dyDescent="0.15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6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3</v>
      </c>
      <c r="E6">
        <f>SUM(IF('Fixtures by Matchday'!C5&lt;&gt;"",'Fixtures by Matchday'!C5,0),IF('Fixtures by Matchday'!S5&lt;&gt;"",'Fixtures by Matchday'!S5,0),IF('Fixtures by Matchday'!J6&lt;&gt;"",'Fixtures by Matchday'!J6,0))</f>
        <v>6</v>
      </c>
      <c r="F6">
        <f>C6*1000000+(D6+100)*1000+E6*10+(4-0)</f>
        <v>6103064</v>
      </c>
    </row>
    <row r="7" spans="1:6" ht="15" customHeight="1" x14ac:dyDescent="0.15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2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7102043</v>
      </c>
    </row>
    <row r="8" spans="1:6" ht="15" customHeight="1" x14ac:dyDescent="0.15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1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-4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1096002</v>
      </c>
    </row>
    <row r="9" spans="1:6" ht="15" customHeight="1" x14ac:dyDescent="0.15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3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-1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3099041</v>
      </c>
    </row>
    <row r="10" spans="1:6" ht="15" customHeight="1" x14ac:dyDescent="0.15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4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7104074</v>
      </c>
    </row>
    <row r="11" spans="1:6" ht="15" customHeight="1" x14ac:dyDescent="0.15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3</v>
      </c>
      <c r="E11">
        <f>SUM(IF('Fixtures by Matchday'!E7&lt;&gt;"",'Fixtures by Matchday'!E7,0),IF('Fixtures by Matchday'!L7&lt;&gt;"",'Fixtures by Matchday'!L7,0),IF('Fixtures by Matchday'!Q8&lt;&gt;"",'Fixtures by Matchday'!Q8,0))</f>
        <v>7</v>
      </c>
      <c r="F11">
        <f>C11*1000000+(D11+100)*1000+E11*10+(4-1)</f>
        <v>6103073</v>
      </c>
    </row>
    <row r="12" spans="1:6" ht="15" customHeight="1" x14ac:dyDescent="0.15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-7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93002</v>
      </c>
    </row>
    <row r="13" spans="1:6" ht="15" customHeight="1" x14ac:dyDescent="0.15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4100041</v>
      </c>
    </row>
    <row r="14" spans="1:6" ht="15" customHeight="1" x14ac:dyDescent="0.15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5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2</v>
      </c>
      <c r="E14">
        <f>SUM(IF('Fixtures by Matchday'!C9&lt;&gt;"",'Fixtures by Matchday'!C9,0),IF('Fixtures by Matchday'!S9&lt;&gt;"",'Fixtures by Matchday'!S9,0),IF('Fixtures by Matchday'!J10&lt;&gt;"",'Fixtures by Matchday'!J10,0))</f>
        <v>6</v>
      </c>
      <c r="F14">
        <f>C14*1000000+(D14+100)*1000+E14*10+(4-0)</f>
        <v>5102064</v>
      </c>
    </row>
    <row r="15" spans="1:6" ht="15" customHeight="1" x14ac:dyDescent="0.15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0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-5</v>
      </c>
      <c r="E15">
        <f>SUM(IF('Fixtures by Matchday'!E9&lt;&gt;"",'Fixtures by Matchday'!E9,0),IF('Fixtures by Matchday'!L9&lt;&gt;"",'Fixtures by Matchday'!L9,0),IF('Fixtures by Matchday'!Q10&lt;&gt;"",'Fixtures by Matchday'!Q10,0))</f>
        <v>2</v>
      </c>
      <c r="F15">
        <f>C15*1000000+(D15+100)*1000+E15*10+(4-1)</f>
        <v>95023</v>
      </c>
    </row>
    <row r="16" spans="1:6" ht="15" customHeight="1" x14ac:dyDescent="0.15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4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-1</v>
      </c>
      <c r="E16">
        <f>SUM(IF('Fixtures by Matchday'!C10&lt;&gt;"",'Fixtures by Matchday'!C10,0),IF('Fixtures by Matchday'!L10&lt;&gt;"",'Fixtures by Matchday'!L10,0),IF('Fixtures by Matchday'!S10&lt;&gt;"",'Fixtures by Matchday'!S10,0))</f>
        <v>3</v>
      </c>
      <c r="F16">
        <f>C16*1000000+(D16+100)*1000+E16*10+(4-2)</f>
        <v>4099032</v>
      </c>
    </row>
    <row r="17" spans="1:6" ht="15" customHeight="1" x14ac:dyDescent="0.15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4</v>
      </c>
      <c r="E17">
        <f>SUM(IF('Fixtures by Matchday'!J9&lt;&gt;"",'Fixtures by Matchday'!J9,0),IF('Fixtures by Matchday'!Q9&lt;&gt;"",'Fixtures by Matchday'!Q9,0),IF('Fixtures by Matchday'!E10&lt;&gt;"",'Fixtures by Matchday'!E10,0))</f>
        <v>6</v>
      </c>
      <c r="F17">
        <f>C17*1000000+(D17+100)*1000+E17*10+(4-3)</f>
        <v>7104061</v>
      </c>
    </row>
    <row r="18" spans="1:6" ht="15" customHeight="1" x14ac:dyDescent="0.15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6</v>
      </c>
      <c r="E18">
        <f>SUM(IF('Fixtures by Matchday'!C11&lt;&gt;"",'Fixtures by Matchday'!C11,0),IF('Fixtures by Matchday'!J11&lt;&gt;"",'Fixtures by Matchday'!J11,0),IF('Fixtures by Matchday'!S11&lt;&gt;"",'Fixtures by Matchday'!S11,0))</f>
        <v>6</v>
      </c>
      <c r="F18">
        <f>C18*1000000+(D18+100)*1000+E18*10+(4-0)</f>
        <v>9106064</v>
      </c>
    </row>
    <row r="19" spans="1:6" ht="15" customHeight="1" x14ac:dyDescent="0.15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1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-4</v>
      </c>
      <c r="E19">
        <f>SUM(IF('Fixtures by Matchday'!E11&lt;&gt;"",'Fixtures by Matchday'!E11,0),IF('Fixtures by Matchday'!L12&lt;&gt;"",'Fixtures by Matchday'!L12,0),IF('Fixtures by Matchday'!Q12&lt;&gt;"",'Fixtures by Matchday'!Q12,0))</f>
        <v>2</v>
      </c>
      <c r="F19">
        <f>C19*1000000+(D19+100)*1000+E19*10+(4-1)</f>
        <v>1096023</v>
      </c>
    </row>
    <row r="20" spans="1:6" ht="15" customHeight="1" x14ac:dyDescent="0.15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6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0</v>
      </c>
      <c r="E20">
        <f>SUM(IF('Fixtures by Matchday'!L11&lt;&gt;"",'Fixtures by Matchday'!L11,0),IF('Fixtures by Matchday'!C12&lt;&gt;"",'Fixtures by Matchday'!C12,0),IF('Fixtures by Matchday'!S12&lt;&gt;"",'Fixtures by Matchday'!S12,0))</f>
        <v>5</v>
      </c>
      <c r="F20">
        <f>C20*1000000+(D20+100)*1000+E20*10+(4-2)</f>
        <v>6100052</v>
      </c>
    </row>
    <row r="21" spans="1:6" ht="15" customHeight="1" x14ac:dyDescent="0.15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1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-2</v>
      </c>
      <c r="E21">
        <f>SUM(IF('Fixtures by Matchday'!Q11&lt;&gt;"",'Fixtures by Matchday'!Q11,0),IF('Fixtures by Matchday'!E12&lt;&gt;"",'Fixtures by Matchday'!E12,0),IF('Fixtures by Matchday'!J12&lt;&gt;"",'Fixtures by Matchday'!J12,0))</f>
        <v>1</v>
      </c>
      <c r="F21">
        <f>C21*1000000+(D21+100)*1000+E21*10+(4-3)</f>
        <v>1098011</v>
      </c>
    </row>
    <row r="22" spans="1:6" ht="15" customHeight="1" x14ac:dyDescent="0.15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6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6102054</v>
      </c>
    </row>
    <row r="23" spans="1:6" ht="15" customHeight="1" x14ac:dyDescent="0.15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4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0</v>
      </c>
      <c r="E23">
        <f>SUM(IF('Fixtures by Matchday'!E13&lt;&gt;"",'Fixtures by Matchday'!E13,0),IF('Fixtures by Matchday'!Q13&lt;&gt;"",'Fixtures by Matchday'!Q13,0),IF('Fixtures by Matchday'!L14&lt;&gt;"",'Fixtures by Matchday'!L14,0))</f>
        <v>6</v>
      </c>
      <c r="F23">
        <f>C23*1000000+(D23+100)*1000+E23*10+(4-1)</f>
        <v>4100063</v>
      </c>
    </row>
    <row r="24" spans="1:6" ht="15" customHeight="1" x14ac:dyDescent="0.15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4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1</v>
      </c>
      <c r="E24">
        <f>SUM(IF('Fixtures by Matchday'!L13&lt;&gt;"",'Fixtures by Matchday'!L13,0),IF('Fixtures by Matchday'!S13&lt;&gt;"",'Fixtures by Matchday'!S13,0),IF('Fixtures by Matchday'!C14&lt;&gt;"",'Fixtures by Matchday'!C14,0))</f>
        <v>5</v>
      </c>
      <c r="F24">
        <f>C24*1000000+(D24+100)*1000+E24*10+(4-2)</f>
        <v>4101052</v>
      </c>
    </row>
    <row r="25" spans="1:6" ht="15" customHeight="1" x14ac:dyDescent="0.15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3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2</v>
      </c>
      <c r="F25">
        <f>C25*1000000+(D25+100)*1000+E25*10+(4-3)</f>
        <v>3097021</v>
      </c>
    </row>
    <row r="26" spans="1:6" ht="15" customHeight="1" x14ac:dyDescent="0.15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4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7104054</v>
      </c>
    </row>
    <row r="27" spans="1:6" ht="15" customHeight="1" x14ac:dyDescent="0.15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5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4</v>
      </c>
      <c r="F27">
        <f>C27*1000000+(D27+100)*1000+E27*10+(4-1)</f>
        <v>5101043</v>
      </c>
    </row>
    <row r="28" spans="1:6" ht="15" customHeight="1" x14ac:dyDescent="0.15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4</v>
      </c>
      <c r="F28">
        <f>C28*1000000+(D28+100)*1000+E28*10+(4-2)</f>
        <v>4099042</v>
      </c>
    </row>
    <row r="29" spans="1:6" ht="15" customHeight="1" x14ac:dyDescent="0.15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3</v>
      </c>
      <c r="F29">
        <f>C29*1000000+(D29+100)*1000+E29*10+(4-3)</f>
        <v>96031</v>
      </c>
    </row>
    <row r="30" spans="1:6" ht="15" customHeight="1" x14ac:dyDescent="0.15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6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4</v>
      </c>
      <c r="E30">
        <f>SUM(IF('Fixtures by Matchday'!C17&lt;&gt;"",'Fixtures by Matchday'!C17,0),IF('Fixtures by Matchday'!J17&lt;&gt;"",'Fixtures by Matchday'!J17,0),IF('Fixtures by Matchday'!S18&lt;&gt;"",'Fixtures by Matchday'!S18,0))</f>
        <v>7</v>
      </c>
      <c r="F30">
        <f>C30*1000000+(D30+100)*1000+E30*10+(4-0)</f>
        <v>6104074</v>
      </c>
    </row>
    <row r="31" spans="1:6" ht="15" customHeight="1" x14ac:dyDescent="0.15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1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-6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1094023</v>
      </c>
    </row>
    <row r="32" spans="1:6" ht="15" customHeight="1" x14ac:dyDescent="0.15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1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4</v>
      </c>
      <c r="F32">
        <f>C32*1000000+(D32+100)*1000+E32*10+(4-2)</f>
        <v>1097042</v>
      </c>
    </row>
    <row r="33" spans="1:6" ht="15" customHeight="1" x14ac:dyDescent="0.15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9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5</v>
      </c>
      <c r="E33">
        <f>SUM(IF('Fixtures by Matchday'!E18&lt;&gt;"",'Fixtures by Matchday'!E18,0),IF('Fixtures by Matchday'!J18&lt;&gt;"",'Fixtures by Matchday'!J18,0),IF('Fixtures by Matchday'!Q18&lt;&gt;"",'Fixtures by Matchday'!Q18,0))</f>
        <v>7</v>
      </c>
      <c r="F33">
        <f>C33*1000000+(D33+100)*1000+E33*10+(4-3)</f>
        <v>9105071</v>
      </c>
    </row>
    <row r="34" spans="1:6" ht="15" customHeight="1" x14ac:dyDescent="0.15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9</v>
      </c>
      <c r="E34">
        <f>SUM(IF('Fixtures by Matchday'!C19&lt;&gt;"",'Fixtures by Matchday'!C19,0),IF('Fixtures by Matchday'!J19&lt;&gt;"",'Fixtures by Matchday'!J19,0),IF('Fixtures by Matchday'!S19&lt;&gt;"",'Fixtures by Matchday'!S19,0))</f>
        <v>10</v>
      </c>
      <c r="F34">
        <f>C34*1000000+(D34+100)*1000+E34*10+(4-0)</f>
        <v>9109104</v>
      </c>
    </row>
    <row r="35" spans="1:6" ht="15" customHeight="1" x14ac:dyDescent="0.15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-4</v>
      </c>
      <c r="E35">
        <f>SUM(IF('Fixtures by Matchday'!E19&lt;&gt;"",'Fixtures by Matchday'!E19,0),IF('Fixtures by Matchday'!L20&lt;&gt;"",'Fixtures by Matchday'!L20,0),IF('Fixtures by Matchday'!Q20&lt;&gt;"",'Fixtures by Matchday'!Q20,0))</f>
        <v>2</v>
      </c>
      <c r="F35">
        <f>C35*1000000+(D35+100)*1000+E35*10+(4-1)</f>
        <v>3096023</v>
      </c>
    </row>
    <row r="36" spans="1:6" ht="15" customHeight="1" x14ac:dyDescent="0.15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6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2</v>
      </c>
      <c r="E36">
        <f>SUM(IF('Fixtures by Matchday'!Q19&lt;&gt;"",'Fixtures by Matchday'!Q19,0),IF('Fixtures by Matchday'!E20&lt;&gt;"",'Fixtures by Matchday'!E20,0),IF('Fixtures by Matchday'!J20&lt;&gt;"",'Fixtures by Matchday'!J20,0))</f>
        <v>5</v>
      </c>
      <c r="F36">
        <f>C36*1000000+(D36+100)*1000+E36*10+(4-2)</f>
        <v>6102052</v>
      </c>
    </row>
    <row r="37" spans="1:6" ht="15" customHeight="1" x14ac:dyDescent="0.15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-7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93011</v>
      </c>
    </row>
    <row r="38" spans="1:6" ht="15" customHeight="1" x14ac:dyDescent="0.15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6</v>
      </c>
      <c r="F38">
        <f>C38*1000000+(D38+100)*1000+E38*10+(4-0)</f>
        <v>9106064</v>
      </c>
    </row>
    <row r="39" spans="1:6" ht="15" customHeight="1" x14ac:dyDescent="0.15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4099023</v>
      </c>
    </row>
    <row r="40" spans="1:6" ht="15" customHeight="1" x14ac:dyDescent="0.15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1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-3</v>
      </c>
      <c r="E40">
        <f>SUM(IF('Fixtures by Matchday'!L21&lt;&gt;"",'Fixtures by Matchday'!L21,0),IF('Fixtures by Matchday'!S21&lt;&gt;"",'Fixtures by Matchday'!S21,0),IF('Fixtures by Matchday'!C22&lt;&gt;"",'Fixtures by Matchday'!C22,0))</f>
        <v>0</v>
      </c>
      <c r="F40">
        <f>C40*1000000+(D40+100)*1000+E40*10+(4-2)</f>
        <v>1097002</v>
      </c>
    </row>
    <row r="41" spans="1:6" ht="15" customHeight="1" x14ac:dyDescent="0.15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2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-2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2098011</v>
      </c>
    </row>
    <row r="42" spans="1:6" ht="15" customHeight="1" x14ac:dyDescent="0.15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6</v>
      </c>
      <c r="E42">
        <f>SUM(IF('Fixtures by Matchday'!C23&lt;&gt;"",'Fixtures by Matchday'!C23,0),IF('Fixtures by Matchday'!J23&lt;&gt;"",'Fixtures by Matchday'!J23,0),IF('Fixtures by Matchday'!S23&lt;&gt;"",'Fixtures by Matchday'!S23,0))</f>
        <v>8</v>
      </c>
      <c r="F42">
        <f>C42*1000000+(D42+100)*1000+E42*10+(4-0)</f>
        <v>9106084</v>
      </c>
    </row>
    <row r="43" spans="1:6" ht="15" customHeight="1" x14ac:dyDescent="0.15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-5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1095023</v>
      </c>
    </row>
    <row r="44" spans="1:6" ht="15" customHeight="1" x14ac:dyDescent="0.15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-4</v>
      </c>
      <c r="E44">
        <f>SUM(IF('Fixtures by Matchday'!L23&lt;&gt;"",'Fixtures by Matchday'!L23,0),IF('Fixtures by Matchday'!C24&lt;&gt;"",'Fixtures by Matchday'!C24,0),IF('Fixtures by Matchday'!S24&lt;&gt;"",'Fixtures by Matchday'!S24,0))</f>
        <v>3</v>
      </c>
      <c r="F44">
        <f>C44*1000000+(D44+100)*1000+E44*10+(4-2)</f>
        <v>1096032</v>
      </c>
    </row>
    <row r="45" spans="1:6" ht="15" customHeight="1" x14ac:dyDescent="0.15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3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6103051</v>
      </c>
    </row>
    <row r="46" spans="1:6" ht="15" customHeight="1" x14ac:dyDescent="0.15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2</v>
      </c>
      <c r="E46">
        <f>SUM(IF('Fixtures by Matchday'!C25&lt;&gt;"",'Fixtures by Matchday'!C25,0),IF('Fixtures by Matchday'!J25&lt;&gt;"",'Fixtures by Matchday'!J25,0),IF('Fixtures by Matchday'!S26&lt;&gt;"",'Fixtures by Matchday'!S26,0))</f>
        <v>6</v>
      </c>
      <c r="F46">
        <f>C46*1000000+(D46+100)*1000+E46*10+(4-0)</f>
        <v>7102064</v>
      </c>
    </row>
    <row r="47" spans="1:6" ht="15" customHeight="1" x14ac:dyDescent="0.15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-1</v>
      </c>
      <c r="E47">
        <f>SUM(IF('Fixtures by Matchday'!E25&lt;&gt;"",'Fixtures by Matchday'!E25,0),IF('Fixtures by Matchday'!Q25&lt;&gt;"",'Fixtures by Matchday'!Q25,0),IF('Fixtures by Matchday'!L26&lt;&gt;"",'Fixtures by Matchday'!L26,0))</f>
        <v>4</v>
      </c>
      <c r="F47">
        <f>C47*1000000+(D47+100)*1000+E47*10+(4-1)</f>
        <v>3099043</v>
      </c>
    </row>
    <row r="48" spans="1:6" ht="15" customHeight="1" x14ac:dyDescent="0.1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4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1</v>
      </c>
      <c r="E48">
        <f>SUM(IF('Fixtures by Matchday'!L25&lt;&gt;"",'Fixtures by Matchday'!L25,0),IF('Fixtures by Matchday'!S25&lt;&gt;"",'Fixtures by Matchday'!S25,0),IF('Fixtures by Matchday'!C26&lt;&gt;"",'Fixtures by Matchday'!C26,0))</f>
        <v>5</v>
      </c>
      <c r="F48">
        <f>C48*1000000+(D48+100)*1000+E48*10+(4-2)</f>
        <v>4101052</v>
      </c>
    </row>
    <row r="49" spans="1:6" ht="15" customHeight="1" x14ac:dyDescent="0.1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2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-2</v>
      </c>
      <c r="E49">
        <f>SUM(IF('Fixtures by Matchday'!E26&lt;&gt;"",'Fixtures by Matchday'!E26,0),IF('Fixtures by Matchday'!J26&lt;&gt;"",'Fixtures by Matchday'!J26,0),IF('Fixtures by Matchday'!Q26&lt;&gt;"",'Fixtures by Matchday'!Q26,0))</f>
        <v>3</v>
      </c>
      <c r="F49">
        <f>C49*1000000+(D49+100)*1000+E49*10+(4-3)</f>
        <v>2098031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6171875" defaultRowHeight="12.75" x14ac:dyDescent="0.15"/>
  <cols>
    <col min="1" max="23" width="14.0234375" customWidth="1"/>
  </cols>
  <sheetData>
    <row r="1" spans="1:23" ht="15" customHeight="1" x14ac:dyDescent="0.15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15">
      <c r="A2" t="s">
        <v>11</v>
      </c>
      <c r="B2" t="str">
        <f>'Fixtures by Matchday'!$W$4</f>
        <v>Νότια Κορέα</v>
      </c>
      <c r="C2" t="str">
        <f>'Fixtures by Matchday'!$W$5</f>
        <v>Νότια Αφρική</v>
      </c>
      <c r="D2" t="str">
        <f>'Fixtures by Matchday'!$W$6</f>
        <v>Μεξικό</v>
      </c>
      <c r="E2">
        <f>IFERROR(INDEX(StandingsCalc!$F$2:$F$49,MATCH(D2,StandingsCalc!$B$2:$B$49,0))+(13-1)/1000,-999999)</f>
        <v>3098034.0120000001</v>
      </c>
      <c r="F2">
        <f t="shared" ref="F2:F13" si="0">1+COUNTIF($E$2:$E$13,"&gt;"&amp;E2)</f>
        <v>7</v>
      </c>
    </row>
    <row r="3" spans="1:23" ht="15" customHeight="1" x14ac:dyDescent="0.15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3099041.0109999999</v>
      </c>
      <c r="F3">
        <f t="shared" si="0"/>
        <v>6</v>
      </c>
    </row>
    <row r="4" spans="1:23" ht="15" customHeight="1" x14ac:dyDescent="0.1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4100041.01</v>
      </c>
      <c r="F4">
        <f t="shared" si="0"/>
        <v>2</v>
      </c>
    </row>
    <row r="5" spans="1:23" ht="15" customHeight="1" x14ac:dyDescent="0.15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Αυστραλία</v>
      </c>
      <c r="E5">
        <f>IFERROR(INDEX(StandingsCalc!$F$2:$F$49,MATCH(D5,StandingsCalc!$B$2:$B$49,0))+(13-4)/1000,-999999)</f>
        <v>4099032.0090000001</v>
      </c>
      <c r="F5">
        <f t="shared" si="0"/>
        <v>4</v>
      </c>
    </row>
    <row r="6" spans="1:23" ht="15" customHeight="1" x14ac:dyDescent="0.15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1098011.0079999999</v>
      </c>
      <c r="F6">
        <f t="shared" si="0"/>
        <v>10</v>
      </c>
    </row>
    <row r="7" spans="1:23" ht="15" customHeight="1" x14ac:dyDescent="0.15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4100063.0070000002</v>
      </c>
      <c r="F7">
        <f t="shared" si="0"/>
        <v>1</v>
      </c>
    </row>
    <row r="8" spans="1:23" ht="15" customHeight="1" x14ac:dyDescent="0.1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4099042.0060000001</v>
      </c>
      <c r="F8">
        <f t="shared" si="0"/>
        <v>3</v>
      </c>
    </row>
    <row r="9" spans="1:23" ht="15" customHeight="1" x14ac:dyDescent="0.15">
      <c r="A9" t="s">
        <v>72</v>
      </c>
      <c r="B9" t="str">
        <f>'Fixtures by Matchday'!$AL$11</f>
        <v>Ουρουγουάη</v>
      </c>
      <c r="C9" t="str">
        <f>'Fixtures by Matchday'!$AL$12</f>
        <v>Ισπανία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1097042.0049999999</v>
      </c>
      <c r="F9">
        <f t="shared" si="0"/>
        <v>11</v>
      </c>
    </row>
    <row r="10" spans="1:23" ht="15" customHeight="1" x14ac:dyDescent="0.15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3096023.0040000002</v>
      </c>
      <c r="F10">
        <f t="shared" si="0"/>
        <v>8</v>
      </c>
    </row>
    <row r="11" spans="1:23" ht="15" customHeight="1" x14ac:dyDescent="0.15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Ιορδανία</v>
      </c>
      <c r="E11">
        <f>IFERROR(INDEX(StandingsCalc!$F$2:$F$49,MATCH(D11,StandingsCalc!$B$2:$B$49,0))+(13-10)/1000,-999999)</f>
        <v>2098011.003</v>
      </c>
      <c r="F11">
        <f t="shared" si="0"/>
        <v>9</v>
      </c>
    </row>
    <row r="12" spans="1:23" ht="15" customHeight="1" x14ac:dyDescent="0.1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1096032.0020000001</v>
      </c>
      <c r="F12">
        <f t="shared" si="0"/>
        <v>12</v>
      </c>
    </row>
    <row r="13" spans="1:23" ht="15" customHeight="1" x14ac:dyDescent="0.15">
      <c r="A13" t="s">
        <v>102</v>
      </c>
      <c r="B13" t="str">
        <f>'Fixtures by Matchday'!$AL$18</f>
        <v>Αγγλία</v>
      </c>
      <c r="C13" t="str">
        <f>'Fixtures by Matchday'!$AL$19</f>
        <v>Γκάνα</v>
      </c>
      <c r="D13" t="str">
        <f>'Fixtures by Matchday'!$AL$20</f>
        <v>Κροατία</v>
      </c>
      <c r="E13">
        <f>IFERROR(INDEX(StandingsCalc!$F$2:$F$49,MATCH(D13,StandingsCalc!$B$2:$B$49,0))+(13-12)/1000,-999999)</f>
        <v>3099043.0010000002</v>
      </c>
      <c r="F13">
        <f t="shared" si="0"/>
        <v>5</v>
      </c>
    </row>
    <row r="18" spans="1:23" ht="15" customHeight="1" x14ac:dyDescent="0.15">
      <c r="K18" t="s">
        <v>249</v>
      </c>
    </row>
    <row r="19" spans="1:23" ht="15" customHeight="1" x14ac:dyDescent="0.15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15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C D F G I L</v>
      </c>
      <c r="K20">
        <v>74</v>
      </c>
      <c r="L20" t="str">
        <f>IFERROR(INDEX(ThirdMap!$B$2:$I$495,MATCH($J$20,ThirdMap!$A$2:$A$495,0),MATCH(K20,ThirdMap!$B$1:$I$1,0)),"")</f>
        <v>D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93</v>
      </c>
      <c r="S20">
        <f>IFERROR(IF(INDEX($F$2:$F$13,MATCH(N20,$A$2:$A$13,0))&lt;=8,100-INDEX($F$2:$F$13,MATCH(N20,$A$2:$A$13,0)),-999),-999)</f>
        <v>94</v>
      </c>
      <c r="T20">
        <f>IFERROR(IF(INDEX($F$2:$F$13,MATCH(O20,$A$2:$A$13,0))&lt;=8,100-INDEX($F$2:$F$13,MATCH(O20,$A$2:$A$13,0)),-999),-999)</f>
        <v>98</v>
      </c>
      <c r="U20">
        <f>IFERROR(IF(INDEX($F$2:$F$13,MATCH(P20,$A$2:$A$13,0))&lt;=8,100-INDEX($F$2:$F$13,MATCH(P20,$A$2:$A$13,0)),-999),-999)</f>
        <v>96</v>
      </c>
      <c r="V20">
        <f>IFERROR(IF(INDEX($F$2:$F$13,MATCH(Q20,$A$2:$A$13,0))&lt;=8,100-INDEX($F$2:$F$13,MATCH(Q20,$A$2:$A$13,0)),-999),-999)</f>
        <v>99</v>
      </c>
      <c r="W20" t="str">
        <f t="shared" ref="W20:W27" si="1">IF($L20="","",INDEX($D$2:$D$13,MATCH($L20,$A$2:$A$13,0),1))</f>
        <v>Αυστραλία</v>
      </c>
    </row>
    <row r="21" spans="1:23" ht="15" customHeight="1" x14ac:dyDescent="0.15">
      <c r="K21">
        <v>77</v>
      </c>
      <c r="L21" t="str">
        <f>IFERROR(INDEX(ThirdMap!$B$2:$I$495,MATCH($J$20,ThirdMap!$A$2:$A$495,0),MATCH(K21,ThirdMap!$B$1:$I$1,0)),"")</f>
        <v>F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98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99</v>
      </c>
      <c r="U21">
        <f>IFERROR(IF(AND(INDEX($F$2:$F$13,MATCH(P21,$A$2:$A$13,0))&lt;=8,COUNTIF($L$20:L20,P21)=0),100-INDEX($F$2:$F$13,MATCH(P21,$A$2:$A$13,0)),-999),-999)</f>
        <v>97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Ιαπωνία</v>
      </c>
    </row>
    <row r="22" spans="1:23" ht="15" customHeight="1" x14ac:dyDescent="0.15">
      <c r="K22">
        <v>79</v>
      </c>
      <c r="L22" t="str">
        <f>IFERROR(INDEX(ThirdMap!$B$2:$I$495,MATCH($J$20,ThirdMap!$A$2:$A$495,0),MATCH(K22,ThirdMap!$B$1:$I$1,0)),"")</f>
        <v>C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98</v>
      </c>
      <c r="S22">
        <f>IFERROR(IF(AND(INDEX($F$2:$F$13,MATCH(N22,$A$2:$A$13,0))&lt;=8,COUNTIF($L$20:L21,N22)=0),100-INDEX($F$2:$F$13,MATCH(N22,$A$2:$A$13,0)),-999),-999)</f>
        <v>-999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92</v>
      </c>
      <c r="W22" t="str">
        <f t="shared" si="1"/>
        <v>Σκωτία</v>
      </c>
    </row>
    <row r="23" spans="1:23" ht="15" customHeight="1" x14ac:dyDescent="0.15">
      <c r="K23">
        <v>80</v>
      </c>
      <c r="L23" t="str">
        <f>IFERROR(INDEX(ThirdMap!$B$2:$I$495,MATCH($J$20,ThirdMap!$A$2:$A$495,0),MATCH(K23,ThirdMap!$B$1:$I$1,0)),"")</f>
        <v>I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92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Σενεγάλη</v>
      </c>
    </row>
    <row r="24" spans="1:23" ht="15" customHeight="1" x14ac:dyDescent="0.15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94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Βοσνία και Ερζεγοβίνη</v>
      </c>
    </row>
    <row r="25" spans="1:23" ht="15" customHeight="1" x14ac:dyDescent="0.15">
      <c r="K25">
        <v>82</v>
      </c>
      <c r="L25" t="str">
        <f>IFERROR(INDEX(ThirdMap!$B$2:$I$495,MATCH($J$20,ThirdMap!$A$2:$A$495,0),MATCH(K25,ThirdMap!$B$1:$I$1,0)),"")</f>
        <v>A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93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Μεξικό</v>
      </c>
    </row>
    <row r="26" spans="1:23" ht="15" customHeight="1" x14ac:dyDescent="0.15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97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Ιράν</v>
      </c>
    </row>
    <row r="27" spans="1:23" ht="15" customHeight="1" x14ac:dyDescent="0.15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95</v>
      </c>
      <c r="W27" t="str">
        <f t="shared" si="1"/>
        <v>Κροατία</v>
      </c>
    </row>
    <row r="31" spans="1:23" ht="15" customHeight="1" x14ac:dyDescent="0.15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15">
      <c r="A32">
        <v>73</v>
      </c>
      <c r="B32" t="s">
        <v>268</v>
      </c>
      <c r="C32" t="str">
        <f>INDEX($C$2:$C$13,MATCH("A",$A$2:$A$13,0))</f>
        <v>Νότια Αφρική</v>
      </c>
      <c r="D32" t="str">
        <f>INDEX($C$2:$C$13,MATCH("B",$A$2:$A$13,0))</f>
        <v>Καναδάς</v>
      </c>
      <c r="E32" t="str">
        <f>'Fixtures by Matchday'!$Y29</f>
        <v>Καναδάς</v>
      </c>
    </row>
    <row r="33" spans="1:5" ht="15" customHeight="1" x14ac:dyDescent="0.15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Αυστραλία</v>
      </c>
      <c r="E33" t="str">
        <f>'Fixtures by Matchday'!$AD29</f>
        <v>Γερμανία</v>
      </c>
    </row>
    <row r="34" spans="1:5" ht="15" customHeight="1" x14ac:dyDescent="0.15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 x14ac:dyDescent="0.15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 x14ac:dyDescent="0.15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Ιαπωνία</v>
      </c>
      <c r="E36" t="str">
        <f>'Fixtures by Matchday'!$Y32</f>
        <v>Γαλλία</v>
      </c>
    </row>
    <row r="37" spans="1:5" ht="15" customHeight="1" x14ac:dyDescent="0.15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15">
      <c r="A38">
        <v>79</v>
      </c>
      <c r="B38" t="s">
        <v>268</v>
      </c>
      <c r="C38" t="str">
        <f>INDEX($B$2:$B$13,MATCH("A",$A$2:$A$13,0))</f>
        <v>Νότια Κορέα</v>
      </c>
      <c r="D38" t="str">
        <f>IFERROR(INDEX($D$2:$D$13,MATCH($L$22,$A$2:$A$13,0),1),"")</f>
        <v>Σκωτία</v>
      </c>
      <c r="E38" t="str">
        <f>'Fixtures by Matchday'!$AI32</f>
        <v>Νότια Κορέα</v>
      </c>
    </row>
    <row r="39" spans="1:5" ht="15" customHeight="1" x14ac:dyDescent="0.15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Σενεγάλη</v>
      </c>
      <c r="E39" t="str">
        <f>'Fixtures by Matchday'!$AN32</f>
        <v>Αγγλία</v>
      </c>
    </row>
    <row r="40" spans="1:5" ht="15" customHeight="1" x14ac:dyDescent="0.15">
      <c r="A40">
        <v>81</v>
      </c>
      <c r="B40" t="s">
        <v>268</v>
      </c>
      <c r="C40" t="str">
        <f>INDEX($B$2:$B$13,MATCH("D",$A$2:$A$13,0))</f>
        <v>Τουρκία</v>
      </c>
      <c r="D40" t="str">
        <f>IFERROR(INDEX($D$2:$D$13,MATCH($L$24,$A$2:$A$13,0),1),"")</f>
        <v>Βοσνία και Ερζεγοβίνη</v>
      </c>
      <c r="E40" t="str">
        <f>'Fixtures by Matchday'!$Y35</f>
        <v>Τουρκία</v>
      </c>
    </row>
    <row r="41" spans="1:5" ht="15" customHeight="1" x14ac:dyDescent="0.15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Μεξικό</v>
      </c>
      <c r="E41" t="str">
        <f>'Fixtures by Matchday'!$AD35</f>
        <v>Μεξικό</v>
      </c>
    </row>
    <row r="42" spans="1:5" ht="15" customHeight="1" x14ac:dyDescent="0.15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Γκάνα</v>
      </c>
      <c r="E42" t="str">
        <f>'Fixtures by Matchday'!$AI35</f>
        <v>Γκάνα</v>
      </c>
    </row>
    <row r="43" spans="1:5" ht="15" customHeight="1" x14ac:dyDescent="0.15">
      <c r="A43">
        <v>84</v>
      </c>
      <c r="B43" t="s">
        <v>268</v>
      </c>
      <c r="C43" t="str">
        <f>INDEX($B$2:$B$13,MATCH("H",$A$2:$A$13,0))</f>
        <v>Ουρουγουάη</v>
      </c>
      <c r="D43" t="str">
        <f>INDEX($C$2:$C$13,MATCH("J",$A$2:$A$13,0))</f>
        <v>Αλγερία</v>
      </c>
      <c r="E43" t="str">
        <f>'Fixtures by Matchday'!$AN35</f>
        <v>Ουρουγουάη</v>
      </c>
    </row>
    <row r="44" spans="1:5" ht="15" customHeight="1" x14ac:dyDescent="0.15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Ιράν</v>
      </c>
      <c r="E44" t="str">
        <f>'Fixtures by Matchday'!$Y38</f>
        <v>Ιράν</v>
      </c>
    </row>
    <row r="45" spans="1:5" ht="15" customHeight="1" x14ac:dyDescent="0.15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Ισπανία</v>
      </c>
      <c r="E45" t="str">
        <f>'Fixtures by Matchday'!$AD38</f>
        <v>Ισπανία</v>
      </c>
    </row>
    <row r="46" spans="1:5" ht="15" customHeight="1" x14ac:dyDescent="0.15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Κροατία</v>
      </c>
      <c r="E46" t="str">
        <f>'Fixtures by Matchday'!$AI38</f>
        <v>Πορτογαλία</v>
      </c>
    </row>
    <row r="47" spans="1:5" ht="15" customHeight="1" x14ac:dyDescent="0.15">
      <c r="A47">
        <v>88</v>
      </c>
      <c r="B47" t="s">
        <v>268</v>
      </c>
      <c r="C47" t="str">
        <f>INDEX($C$2:$C$13,MATCH("D",$A$2:$A$13,0))</f>
        <v>ΗΠΑ</v>
      </c>
      <c r="D47" t="str">
        <f>INDEX($C$2:$C$13,MATCH("G",$A$2:$A$13,0))</f>
        <v>Αίγυπτος</v>
      </c>
      <c r="E47" t="str">
        <f>'Fixtures by Matchday'!$AN38</f>
        <v>ΗΠΑ</v>
      </c>
    </row>
    <row r="48" spans="1:5" ht="15" customHeight="1" x14ac:dyDescent="0.15">
      <c r="A48">
        <v>89</v>
      </c>
      <c r="B48" t="s">
        <v>269</v>
      </c>
      <c r="C48" t="str">
        <f>IF(E32="","",E32)</f>
        <v>Καναδάς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 x14ac:dyDescent="0.15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15">
      <c r="A50">
        <v>91</v>
      </c>
      <c r="B50" t="s">
        <v>269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 x14ac:dyDescent="0.15">
      <c r="A51">
        <v>92</v>
      </c>
      <c r="B51" t="s">
        <v>269</v>
      </c>
      <c r="C51" t="str">
        <f>IF(E38="","",E38)</f>
        <v>Νότια Κορέα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15">
      <c r="A52">
        <v>93</v>
      </c>
      <c r="B52" t="s">
        <v>269</v>
      </c>
      <c r="C52" t="str">
        <f>IF(E42="","",E42)</f>
        <v>Γκάνα</v>
      </c>
      <c r="D52" t="str">
        <f>IF(E43="","",E43)</f>
        <v>Ουρουγουάη</v>
      </c>
      <c r="E52" t="str">
        <f>'Fixtures by Matchday'!$Y45</f>
        <v>Γκάνα</v>
      </c>
    </row>
    <row r="53" spans="1:5" ht="15" customHeight="1" x14ac:dyDescent="0.15">
      <c r="A53">
        <v>94</v>
      </c>
      <c r="B53" t="s">
        <v>269</v>
      </c>
      <c r="C53" t="str">
        <f>IF(E40="","",E40)</f>
        <v>Τουρκία</v>
      </c>
      <c r="D53" t="str">
        <f>IF(E41="","",E41)</f>
        <v>Μεξικό</v>
      </c>
      <c r="E53" t="str">
        <f>'Fixtures by Matchday'!$AD45</f>
        <v>Τουρκία</v>
      </c>
    </row>
    <row r="54" spans="1:5" ht="15" customHeight="1" x14ac:dyDescent="0.15">
      <c r="A54">
        <v>95</v>
      </c>
      <c r="B54" t="s">
        <v>269</v>
      </c>
      <c r="C54" t="str">
        <f>IF(E45="","",E45)</f>
        <v>Ισπανία</v>
      </c>
      <c r="D54" t="str">
        <f>IF(E47="","",E47)</f>
        <v>ΗΠΑ</v>
      </c>
      <c r="E54" t="str">
        <f>'Fixtures by Matchday'!$AI45</f>
        <v>Ισπανία</v>
      </c>
    </row>
    <row r="55" spans="1:5" ht="15" customHeight="1" x14ac:dyDescent="0.15">
      <c r="A55">
        <v>96</v>
      </c>
      <c r="B55" t="s">
        <v>269</v>
      </c>
      <c r="C55" t="str">
        <f>IF(E44="","",E44)</f>
        <v>Ιράν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15">
      <c r="A56">
        <v>97</v>
      </c>
      <c r="B56" t="s">
        <v>270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15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15">
      <c r="A58">
        <v>99</v>
      </c>
      <c r="B58" t="s">
        <v>270</v>
      </c>
      <c r="C58" t="str">
        <f>IF(E53="","",E53)</f>
        <v>Τουρκία</v>
      </c>
      <c r="D58" t="str">
        <f>IF(E52="","",E52)</f>
        <v>Γκάνα</v>
      </c>
      <c r="E58" t="str">
        <f>'Fixtures by Matchday'!$AI49</f>
        <v>Τουρκία</v>
      </c>
    </row>
    <row r="59" spans="1:5" ht="15" customHeight="1" x14ac:dyDescent="0.15">
      <c r="A59">
        <v>100</v>
      </c>
      <c r="B59" t="s">
        <v>270</v>
      </c>
      <c r="C59" t="str">
        <f>IF(E54="","",E54)</f>
        <v>Ισπανία</v>
      </c>
      <c r="D59" t="str">
        <f>IF(E55="","",E55)</f>
        <v>Πορτογαλία</v>
      </c>
      <c r="E59" t="str">
        <f>'Fixtures by Matchday'!$AN49</f>
        <v>Ισπανία</v>
      </c>
    </row>
    <row r="60" spans="1:5" ht="15" customHeight="1" x14ac:dyDescent="0.15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15">
      <c r="A61">
        <v>102</v>
      </c>
      <c r="B61" t="s">
        <v>271</v>
      </c>
      <c r="C61" t="str">
        <f>IF(E58="","",E58)</f>
        <v>Τουρκία</v>
      </c>
      <c r="D61" t="str">
        <f>IF(E59="","",E59)</f>
        <v>Ισπανία</v>
      </c>
      <c r="E61" t="str">
        <f>'Fixtures by Matchday'!$AD53</f>
        <v>Ισπανία</v>
      </c>
    </row>
    <row r="62" spans="1:5" ht="15" customHeight="1" x14ac:dyDescent="0.15">
      <c r="A62">
        <v>104</v>
      </c>
      <c r="B62" t="s">
        <v>272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Γαλλία</v>
      </c>
    </row>
    <row r="70" spans="1:2" x14ac:dyDescent="0.15">
      <c r="A70" t="str">
        <f>'Fixtures by Matchday'!$V29</f>
        <v>Νότια Αφρική</v>
      </c>
      <c r="B70" t="str">
        <f>'Fixtures by Matchday'!$X29</f>
        <v>Καναδάς</v>
      </c>
    </row>
    <row r="71" spans="1:2" x14ac:dyDescent="0.15">
      <c r="A71" t="str">
        <f>'Fixtures by Matchday'!$AA29</f>
        <v>Γερμανία</v>
      </c>
      <c r="B71" t="str">
        <f>'Fixtures by Matchday'!$AC29</f>
        <v>Αυστραλία</v>
      </c>
    </row>
    <row r="72" spans="1:2" x14ac:dyDescent="0.1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15">
      <c r="A73" t="str">
        <f>'Fixtures by Matchday'!$AK29</f>
        <v>Βραζιλία</v>
      </c>
      <c r="B73" t="str">
        <f>'Fixtures by Matchday'!$AM29</f>
        <v>Σουηδία</v>
      </c>
    </row>
    <row r="74" spans="1:2" x14ac:dyDescent="0.15">
      <c r="A74" t="str">
        <f>'Fixtures by Matchday'!$V32</f>
        <v>Γαλλία</v>
      </c>
      <c r="B74" t="str">
        <f>'Fixtures by Matchday'!$X32</f>
        <v>Ιαπωνία</v>
      </c>
    </row>
    <row r="75" spans="1:2" x14ac:dyDescent="0.15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x14ac:dyDescent="0.15">
      <c r="A76" t="str">
        <f>'Fixtures by Matchday'!$AF32</f>
        <v>Νότια Κορέα</v>
      </c>
      <c r="B76" t="str">
        <f>'Fixtures by Matchday'!$AH32</f>
        <v>Σκωτία</v>
      </c>
    </row>
    <row r="77" spans="1:2" x14ac:dyDescent="0.15">
      <c r="A77" t="str">
        <f>'Fixtures by Matchday'!$AK32</f>
        <v>Αγγλία</v>
      </c>
      <c r="B77" t="str">
        <f>'Fixtures by Matchday'!$AM32</f>
        <v>Σενεγάλη</v>
      </c>
    </row>
    <row r="78" spans="1:2" x14ac:dyDescent="0.15">
      <c r="A78" t="str">
        <f>'Fixtures by Matchday'!$V35</f>
        <v>Τουρκία</v>
      </c>
      <c r="B78" t="str">
        <f>'Fixtures by Matchday'!$X35</f>
        <v>Βοσνία και Ερζεγοβίνη</v>
      </c>
    </row>
    <row r="79" spans="1:2" x14ac:dyDescent="0.15">
      <c r="A79" t="str">
        <f>'Fixtures by Matchday'!$AA35</f>
        <v>Βέλγιο</v>
      </c>
      <c r="B79" t="str">
        <f>'Fixtures by Matchday'!$AC35</f>
        <v>Μεξικό</v>
      </c>
    </row>
    <row r="80" spans="1:2" x14ac:dyDescent="0.15">
      <c r="A80" t="str">
        <f>'Fixtures by Matchday'!$AF35</f>
        <v>Κολομβία</v>
      </c>
      <c r="B80" t="str">
        <f>'Fixtures by Matchday'!$AH35</f>
        <v>Γκάνα</v>
      </c>
    </row>
    <row r="81" spans="1:2" x14ac:dyDescent="0.15">
      <c r="A81" t="str">
        <f>'Fixtures by Matchday'!$AK35</f>
        <v>Ουρουγουάη</v>
      </c>
      <c r="B81" t="str">
        <f>'Fixtures by Matchday'!$AM35</f>
        <v>Αλγερία</v>
      </c>
    </row>
    <row r="82" spans="1:2" x14ac:dyDescent="0.15">
      <c r="A82" t="str">
        <f>'Fixtures by Matchday'!$V38</f>
        <v>Ελβετία</v>
      </c>
      <c r="B82" t="str">
        <f>'Fixtures by Matchday'!$X38</f>
        <v>Ιράν</v>
      </c>
    </row>
    <row r="83" spans="1:2" x14ac:dyDescent="0.15">
      <c r="A83" t="str">
        <f>'Fixtures by Matchday'!$AA38</f>
        <v>Αργεντινή</v>
      </c>
      <c r="B83" t="str">
        <f>'Fixtures by Matchday'!$AC38</f>
        <v>Ισπανία</v>
      </c>
    </row>
    <row r="84" spans="1:2" x14ac:dyDescent="0.15">
      <c r="A84" t="str">
        <f>'Fixtures by Matchday'!$AF38</f>
        <v>Πορτογαλία</v>
      </c>
      <c r="B84" t="str">
        <f>'Fixtures by Matchday'!$AH38</f>
        <v>Κροατία</v>
      </c>
    </row>
    <row r="85" spans="1:2" x14ac:dyDescent="0.15">
      <c r="A85" t="str">
        <f>'Fixtures by Matchday'!$AK38</f>
        <v>ΗΠΑ</v>
      </c>
      <c r="B85" t="str">
        <f>'Fixtures by Matchday'!$AM38</f>
        <v>Αίγυπτος</v>
      </c>
    </row>
    <row r="86" spans="1:2" x14ac:dyDescent="0.15">
      <c r="A86" t="str">
        <f>'Fixtures by Matchday'!$V42</f>
        <v>Καναδάς</v>
      </c>
      <c r="B86" t="str">
        <f>'Fixtures by Matchday'!$X42</f>
        <v>Μαρόκο</v>
      </c>
    </row>
    <row r="87" spans="1:2" x14ac:dyDescent="0.1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15">
      <c r="A88" t="str">
        <f>'Fixtures by Matchday'!$AF42</f>
        <v>Βραζιλία</v>
      </c>
      <c r="B88" t="str">
        <f>'Fixtures by Matchday'!$AH42</f>
        <v>Νορβηγία</v>
      </c>
    </row>
    <row r="89" spans="1:2" x14ac:dyDescent="0.15">
      <c r="A89" t="str">
        <f>'Fixtures by Matchday'!$AK42</f>
        <v>Νότια Κορέα</v>
      </c>
      <c r="B89" t="str">
        <f>'Fixtures by Matchday'!$AM42</f>
        <v>Αγγλία</v>
      </c>
    </row>
    <row r="90" spans="1:2" x14ac:dyDescent="0.15">
      <c r="A90" t="str">
        <f>'Fixtures by Matchday'!$V45</f>
        <v>Γκάνα</v>
      </c>
      <c r="B90" t="str">
        <f>'Fixtures by Matchday'!$X45</f>
        <v>Ουρουγουάη</v>
      </c>
    </row>
    <row r="91" spans="1:2" x14ac:dyDescent="0.15">
      <c r="A91" t="str">
        <f>'Fixtures by Matchday'!$AA45</f>
        <v>Τουρκία</v>
      </c>
      <c r="B91" t="str">
        <f>'Fixtures by Matchday'!$AC45</f>
        <v>Μεξικό</v>
      </c>
    </row>
    <row r="92" spans="1:2" x14ac:dyDescent="0.15">
      <c r="A92" t="str">
        <f>'Fixtures by Matchday'!$AF45</f>
        <v>Ισπανία</v>
      </c>
      <c r="B92" t="str">
        <f>'Fixtures by Matchday'!$AH45</f>
        <v>ΗΠΑ</v>
      </c>
    </row>
    <row r="93" spans="1:2" x14ac:dyDescent="0.15">
      <c r="A93" t="str">
        <f>'Fixtures by Matchday'!$AK45</f>
        <v>Ιράν</v>
      </c>
      <c r="B93" t="str">
        <f>'Fixtures by Matchday'!$AM45</f>
        <v>Πορτογαλία</v>
      </c>
    </row>
    <row r="94" spans="1:2" x14ac:dyDescent="0.15">
      <c r="A94" t="str">
        <f>'Fixtures by Matchday'!$V49</f>
        <v>Μαρόκο</v>
      </c>
      <c r="B94" t="str">
        <f>'Fixtures by Matchday'!$X49</f>
        <v>Βραζιλία</v>
      </c>
    </row>
    <row r="95" spans="1:2" x14ac:dyDescent="0.15">
      <c r="A95" t="str">
        <f>'Fixtures by Matchday'!$AA49</f>
        <v>Αγγλία</v>
      </c>
      <c r="B95" t="str">
        <f>'Fixtures by Matchday'!$AC49</f>
        <v>Γαλλία</v>
      </c>
    </row>
    <row r="96" spans="1:2" x14ac:dyDescent="0.15">
      <c r="A96" t="str">
        <f>'Fixtures by Matchday'!$AF49</f>
        <v>Τουρκία</v>
      </c>
      <c r="B96" t="str">
        <f>'Fixtures by Matchday'!$AH49</f>
        <v>Γκάνα</v>
      </c>
    </row>
    <row r="97" spans="1:2" x14ac:dyDescent="0.15">
      <c r="A97" t="str">
        <f>'Fixtures by Matchday'!$AK49</f>
        <v>Ισπανία</v>
      </c>
      <c r="B97" t="str">
        <f>'Fixtures by Matchday'!$AM49</f>
        <v>Πορτογαλία</v>
      </c>
    </row>
    <row r="98" spans="1:2" x14ac:dyDescent="0.15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15">
      <c r="A99" t="str">
        <f>'Fixtures by Matchday'!$AA53</f>
        <v>Τουρκία</v>
      </c>
      <c r="B99" t="str">
        <f>'Fixtures by Matchday'!$AC53</f>
        <v>Ισπανία</v>
      </c>
    </row>
    <row r="100" spans="1:2" x14ac:dyDescent="0.15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75" x14ac:dyDescent="0.15"/>
  <sheetData>
    <row r="1" spans="1:9" x14ac:dyDescent="0.15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15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15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15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15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15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15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15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15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15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15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15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15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15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15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15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15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15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15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15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15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15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15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15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15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15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15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15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15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15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15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15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15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15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15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15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15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15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15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15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15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15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15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15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15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15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15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15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15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15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15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15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15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15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15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15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15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15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15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15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15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15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15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15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15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15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15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15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15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15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15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15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15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15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15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15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15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15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15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15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15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15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15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15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15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15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15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15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15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15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15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15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15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15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15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15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15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15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15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15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15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15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15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15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15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15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15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15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15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15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15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15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15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15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15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15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15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15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15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15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15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15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15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15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15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15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15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15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15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15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15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15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15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15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15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15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15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15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15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15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15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15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15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15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15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15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15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15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15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15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15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15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15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15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15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15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15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15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15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15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15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15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15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15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15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15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15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15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15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15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15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15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15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15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15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15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15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15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15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15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15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15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15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15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15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15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15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15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15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15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15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15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15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15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15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15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15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15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15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15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15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15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15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15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15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15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15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15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15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15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15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15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15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15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15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15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15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15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15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15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15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15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15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15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15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15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15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15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15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15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15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15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15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15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15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15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15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15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15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15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15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15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15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15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15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15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15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15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15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15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15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15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15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15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15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15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15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15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15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15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15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15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15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15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15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15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15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15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15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15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15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15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15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15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15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15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15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15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15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15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15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15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15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15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15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15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15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15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15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15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15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15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15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15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15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15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15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15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15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15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15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15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15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15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15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15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15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15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15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15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15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15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15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15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15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15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15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15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15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15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15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15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15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15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15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15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15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15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15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15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15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15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15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15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15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15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15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15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15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15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15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15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15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15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15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15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15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15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15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15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15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15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15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15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15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15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15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15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15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15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15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15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15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15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15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15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15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15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15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15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15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15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15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15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15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15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15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15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15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15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15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15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15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15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15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15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15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15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15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15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15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15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15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15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15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15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15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15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15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15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15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15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15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15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15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15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15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15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15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15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15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15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15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15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15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15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15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15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15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15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15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15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15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15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15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15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15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15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15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15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15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15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15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15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15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15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15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15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15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15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15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15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15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15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15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15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15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15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15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15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15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15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15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15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15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15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15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15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15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15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15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15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15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15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15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15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15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15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15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15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15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15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15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15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15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15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15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15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15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15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15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15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15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15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15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15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15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15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15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15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15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15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15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15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15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15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Γιαννης Σουλιδης</dc:creator>
  <cp:lastModifiedBy>Aggelos Soulidis</cp:lastModifiedBy>
  <dcterms:created xsi:type="dcterms:W3CDTF">2026-06-07T21:19:07Z</dcterms:created>
  <dcterms:modified xsi:type="dcterms:W3CDTF">2026-06-07T16:47:03Z</dcterms:modified>
</cp:coreProperties>
</file>