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15E8D88-9AF7-4234-A5FC-F6073324707D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2" i="5" l="1"/>
  <c r="E61" i="5"/>
  <c r="D62" i="5" s="1"/>
  <c r="AC57" i="1" s="1"/>
  <c r="B100" i="5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B98" i="5" s="1"/>
  <c r="E56" i="5"/>
  <c r="C60" i="5" s="1"/>
  <c r="V53" i="1" s="1"/>
  <c r="E55" i="5"/>
  <c r="D59" i="5" s="1"/>
  <c r="AM49" i="1" s="1"/>
  <c r="E54" i="5"/>
  <c r="C59" i="5" s="1"/>
  <c r="AK49" i="1" s="1"/>
  <c r="A97" i="5" s="1"/>
  <c r="E53" i="5"/>
  <c r="C58" i="5" s="1"/>
  <c r="AF49" i="1" s="1"/>
  <c r="E52" i="5"/>
  <c r="D58" i="5" s="1"/>
  <c r="AH49" i="1" s="1"/>
  <c r="B96" i="5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AP91" i="1" s="1"/>
  <c r="E40" i="5"/>
  <c r="C53" i="5" s="1"/>
  <c r="AA45" i="1" s="1"/>
  <c r="A91" i="5" s="1"/>
  <c r="E39" i="5"/>
  <c r="D51" i="5" s="1"/>
  <c r="AM42" i="1" s="1"/>
  <c r="E38" i="5"/>
  <c r="C51" i="5" s="1"/>
  <c r="AK42" i="1" s="1"/>
  <c r="E37" i="5"/>
  <c r="D50" i="5" s="1"/>
  <c r="AH42" i="1" s="1"/>
  <c r="B88" i="5" s="1"/>
  <c r="E36" i="5"/>
  <c r="D49" i="5" s="1"/>
  <c r="AC42" i="1" s="1"/>
  <c r="E35" i="5"/>
  <c r="C50" i="5" s="1"/>
  <c r="AF42" i="1" s="1"/>
  <c r="E34" i="5"/>
  <c r="D48" i="5" s="1"/>
  <c r="X42" i="1" s="1"/>
  <c r="B86" i="5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T9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3" i="4" l="1"/>
  <c r="F7" i="4"/>
  <c r="F15" i="4"/>
  <c r="F19" i="4"/>
  <c r="F23" i="4"/>
  <c r="F27" i="4"/>
  <c r="F4" i="4"/>
  <c r="F8" i="4"/>
  <c r="F12" i="4"/>
  <c r="F16" i="4"/>
  <c r="F20" i="4"/>
  <c r="F31" i="4"/>
  <c r="F35" i="4"/>
  <c r="F39" i="4"/>
  <c r="F43" i="4"/>
  <c r="F47" i="4"/>
  <c r="A89" i="5"/>
  <c r="AO89" i="1"/>
  <c r="F2" i="4"/>
  <c r="F6" i="4"/>
  <c r="F10" i="4"/>
  <c r="F14" i="4"/>
  <c r="F18" i="4"/>
  <c r="F22" i="4"/>
  <c r="F26" i="4"/>
  <c r="F30" i="4"/>
  <c r="F34" i="4"/>
  <c r="F38" i="4"/>
  <c r="F42" i="4"/>
  <c r="F46" i="4"/>
  <c r="F11" i="4"/>
  <c r="B95" i="5"/>
  <c r="AP95" i="1"/>
  <c r="F24" i="4"/>
  <c r="F28" i="4"/>
  <c r="F32" i="4"/>
  <c r="F36" i="4"/>
  <c r="F40" i="4"/>
  <c r="F44" i="4"/>
  <c r="F48" i="4"/>
  <c r="F5" i="4"/>
  <c r="F9" i="4"/>
  <c r="F13" i="4"/>
  <c r="F17" i="4"/>
  <c r="F21" i="4"/>
  <c r="F25" i="4"/>
  <c r="F29" i="4"/>
  <c r="F33" i="4"/>
  <c r="F37" i="4"/>
  <c r="F41" i="4"/>
  <c r="F45" i="4"/>
  <c r="F49" i="4"/>
  <c r="A86" i="5"/>
  <c r="AO86" i="1"/>
  <c r="A92" i="5"/>
  <c r="AO92" i="1"/>
  <c r="AP99" i="1"/>
  <c r="B99" i="5"/>
  <c r="B92" i="5"/>
  <c r="AP92" i="1"/>
  <c r="A96" i="5"/>
  <c r="AO96" i="1"/>
  <c r="AO95" i="1"/>
  <c r="A95" i="5"/>
  <c r="AP87" i="1"/>
  <c r="B87" i="5"/>
  <c r="AO100" i="1"/>
  <c r="A100" i="5"/>
  <c r="A94" i="5"/>
  <c r="AO94" i="1"/>
  <c r="AO93" i="1"/>
  <c r="A93" i="5"/>
  <c r="A99" i="5"/>
  <c r="AO99" i="1"/>
  <c r="AO87" i="1"/>
  <c r="A87" i="5"/>
  <c r="B97" i="5"/>
  <c r="AP97" i="1"/>
  <c r="B89" i="5"/>
  <c r="AP89" i="1"/>
  <c r="B90" i="5"/>
  <c r="AP90" i="1"/>
  <c r="B93" i="5"/>
  <c r="AP93" i="1"/>
  <c r="AO90" i="1"/>
  <c r="A90" i="5"/>
  <c r="AO88" i="1"/>
  <c r="A88" i="5"/>
  <c r="A98" i="5"/>
  <c r="AO98" i="1"/>
  <c r="AP96" i="1"/>
  <c r="AO91" i="1"/>
  <c r="AO97" i="1"/>
  <c r="B91" i="5"/>
  <c r="AP86" i="1"/>
  <c r="AP98" i="1"/>
  <c r="AP88" i="1"/>
  <c r="AP94" i="1"/>
  <c r="AP100" i="1"/>
  <c r="AG6" i="1" l="1"/>
  <c r="W19" i="1"/>
  <c r="AL7" i="1"/>
  <c r="AM7" i="1" s="1"/>
  <c r="AB5" i="1"/>
  <c r="C3" i="5" s="1"/>
  <c r="D32" i="5" s="1"/>
  <c r="X29" i="1" s="1"/>
  <c r="AB11" i="1"/>
  <c r="AC11" i="1" s="1"/>
  <c r="AL4" i="1"/>
  <c r="AG7" i="1"/>
  <c r="AH7" i="1" s="1"/>
  <c r="W21" i="1"/>
  <c r="X21" i="1" s="1"/>
  <c r="W20" i="1"/>
  <c r="D10" i="5" s="1"/>
  <c r="AG18" i="1"/>
  <c r="B12" i="5" s="1"/>
  <c r="C46" i="5" s="1"/>
  <c r="AF38" i="1" s="1"/>
  <c r="AB7" i="1"/>
  <c r="AC7" i="1" s="1"/>
  <c r="W18" i="1"/>
  <c r="B10" i="5" s="1"/>
  <c r="C36" i="5" s="1"/>
  <c r="V32" i="1" s="1"/>
  <c r="AB4" i="1"/>
  <c r="AC4" i="1" s="1"/>
  <c r="AB6" i="1"/>
  <c r="W5" i="1"/>
  <c r="X5" i="1" s="1"/>
  <c r="AG12" i="1"/>
  <c r="AH12" i="1" s="1"/>
  <c r="W14" i="1"/>
  <c r="X14" i="1" s="1"/>
  <c r="W12" i="1"/>
  <c r="AL6" i="1"/>
  <c r="AM6" i="1" s="1"/>
  <c r="AB12" i="1"/>
  <c r="AC12" i="1" s="1"/>
  <c r="AL14" i="1"/>
  <c r="AM14" i="1" s="1"/>
  <c r="W11" i="1"/>
  <c r="W7" i="1"/>
  <c r="X7" i="1" s="1"/>
  <c r="AL18" i="1"/>
  <c r="B13" i="5" s="1"/>
  <c r="C39" i="5" s="1"/>
  <c r="AK32" i="1" s="1"/>
  <c r="AB21" i="1"/>
  <c r="AC21" i="1" s="1"/>
  <c r="AG19" i="1"/>
  <c r="W13" i="1"/>
  <c r="D6" i="5" s="1"/>
  <c r="E6" i="5" s="1"/>
  <c r="AL19" i="1"/>
  <c r="AB18" i="1"/>
  <c r="B11" i="5" s="1"/>
  <c r="C45" i="5" s="1"/>
  <c r="AA38" i="1" s="1"/>
  <c r="AL13" i="1"/>
  <c r="D9" i="5" s="1"/>
  <c r="AL11" i="1"/>
  <c r="B9" i="5" s="1"/>
  <c r="C43" i="5" s="1"/>
  <c r="AK35" i="1" s="1"/>
  <c r="AG11" i="1"/>
  <c r="B8" i="5" s="1"/>
  <c r="C41" i="5" s="1"/>
  <c r="AA35" i="1" s="1"/>
  <c r="AB19" i="1"/>
  <c r="C11" i="5" s="1"/>
  <c r="D43" i="5" s="1"/>
  <c r="AM35" i="1" s="1"/>
  <c r="AL12" i="1"/>
  <c r="AB13" i="1"/>
  <c r="AC13" i="1" s="1"/>
  <c r="AB20" i="1"/>
  <c r="AC20" i="1" s="1"/>
  <c r="AG21" i="1"/>
  <c r="AH21" i="1" s="1"/>
  <c r="AL5" i="1"/>
  <c r="AG20" i="1"/>
  <c r="AH20" i="1" s="1"/>
  <c r="AG4" i="1"/>
  <c r="AH4" i="1" s="1"/>
  <c r="AL21" i="1"/>
  <c r="AG13" i="1"/>
  <c r="AH13" i="1" s="1"/>
  <c r="AL20" i="1"/>
  <c r="AG14" i="1"/>
  <c r="AH14" i="1" s="1"/>
  <c r="W4" i="1"/>
  <c r="X4" i="1" s="1"/>
  <c r="AB14" i="1"/>
  <c r="AC14" i="1" s="1"/>
  <c r="W6" i="1"/>
  <c r="D2" i="5" s="1"/>
  <c r="AG5" i="1"/>
  <c r="C4" i="5" s="1"/>
  <c r="D34" i="5" s="1"/>
  <c r="AH29" i="1" s="1"/>
  <c r="AH19" i="1"/>
  <c r="C12" i="5"/>
  <c r="C42" i="5" s="1"/>
  <c r="AF35" i="1" s="1"/>
  <c r="AH18" i="1"/>
  <c r="X20" i="1"/>
  <c r="C10" i="5"/>
  <c r="D37" i="5" s="1"/>
  <c r="AC32" i="1" s="1"/>
  <c r="X19" i="1"/>
  <c r="C9" i="5"/>
  <c r="D45" i="5" s="1"/>
  <c r="AC38" i="1" s="1"/>
  <c r="AM12" i="1"/>
  <c r="C6" i="5"/>
  <c r="C37" i="5" s="1"/>
  <c r="AA32" i="1" s="1"/>
  <c r="X12" i="1"/>
  <c r="D3" i="5"/>
  <c r="AC6" i="1"/>
  <c r="X11" i="1"/>
  <c r="B6" i="5"/>
  <c r="C33" i="5" s="1"/>
  <c r="AA29" i="1" s="1"/>
  <c r="AM13" i="1"/>
  <c r="B4" i="5"/>
  <c r="C35" i="5" s="1"/>
  <c r="AK29" i="1" s="1"/>
  <c r="AH6" i="1"/>
  <c r="D4" i="5"/>
  <c r="E4" i="5" s="1"/>
  <c r="D5" i="5"/>
  <c r="AM5" i="1"/>
  <c r="C5" i="5"/>
  <c r="C47" i="5" s="1"/>
  <c r="AK38" i="1" s="1"/>
  <c r="D8" i="5"/>
  <c r="E8" i="5" s="1"/>
  <c r="AM4" i="1"/>
  <c r="B5" i="5"/>
  <c r="C40" i="5" s="1"/>
  <c r="V35" i="1" s="1"/>
  <c r="AC5" i="1" l="1"/>
  <c r="C7" i="5"/>
  <c r="D35" i="5" s="1"/>
  <c r="AM29" i="1" s="1"/>
  <c r="X18" i="1"/>
  <c r="B7" i="5"/>
  <c r="C34" i="5" s="1"/>
  <c r="AF29" i="1" s="1"/>
  <c r="AO72" i="1" s="1"/>
  <c r="X6" i="1"/>
  <c r="C2" i="5"/>
  <c r="C32" i="5" s="1"/>
  <c r="V29" i="1" s="1"/>
  <c r="AO70" i="1" s="1"/>
  <c r="C13" i="5"/>
  <c r="D42" i="5" s="1"/>
  <c r="AH35" i="1" s="1"/>
  <c r="B80" i="5" s="1"/>
  <c r="B3" i="5"/>
  <c r="C44" i="5" s="1"/>
  <c r="V38" i="1" s="1"/>
  <c r="AO82" i="1" s="1"/>
  <c r="C8" i="5"/>
  <c r="D47" i="5" s="1"/>
  <c r="AM38" i="1" s="1"/>
  <c r="AP85" i="1" s="1"/>
  <c r="D11" i="5"/>
  <c r="E11" i="5" s="1"/>
  <c r="X13" i="1"/>
  <c r="AC19" i="1"/>
  <c r="AM11" i="1"/>
  <c r="AC18" i="1"/>
  <c r="D13" i="5"/>
  <c r="D46" i="5" s="1"/>
  <c r="AH38" i="1" s="1"/>
  <c r="D12" i="5"/>
  <c r="E12" i="5" s="1"/>
  <c r="AH5" i="1"/>
  <c r="AH11" i="1"/>
  <c r="D7" i="5"/>
  <c r="D44" i="5" s="1"/>
  <c r="X38" i="1" s="1"/>
  <c r="B2" i="5"/>
  <c r="C38" i="5" s="1"/>
  <c r="AF32" i="1" s="1"/>
  <c r="AO76" i="1" s="1"/>
  <c r="B72" i="5"/>
  <c r="AP72" i="1"/>
  <c r="AP81" i="1"/>
  <c r="B81" i="5"/>
  <c r="A84" i="5"/>
  <c r="AO84" i="1"/>
  <c r="E13" i="5"/>
  <c r="A73" i="5"/>
  <c r="AO73" i="1"/>
  <c r="A75" i="5"/>
  <c r="AO75" i="1"/>
  <c r="B75" i="5"/>
  <c r="AP75" i="1"/>
  <c r="A74" i="5"/>
  <c r="AO74" i="1"/>
  <c r="A78" i="5"/>
  <c r="AO78" i="1"/>
  <c r="A79" i="5"/>
  <c r="AO79" i="1"/>
  <c r="AO81" i="1"/>
  <c r="A81" i="5"/>
  <c r="AO85" i="1"/>
  <c r="A85" i="5"/>
  <c r="D38" i="5"/>
  <c r="AH32" i="1" s="1"/>
  <c r="W22" i="5"/>
  <c r="E9" i="5"/>
  <c r="AO83" i="1"/>
  <c r="A83" i="5"/>
  <c r="AO71" i="1"/>
  <c r="A71" i="5"/>
  <c r="B73" i="5"/>
  <c r="AP73" i="1"/>
  <c r="B83" i="5"/>
  <c r="AP83" i="1"/>
  <c r="W20" i="5"/>
  <c r="D33" i="5"/>
  <c r="AC29" i="1" s="1"/>
  <c r="E2" i="5"/>
  <c r="E10" i="5"/>
  <c r="D41" i="5"/>
  <c r="AC35" i="1" s="1"/>
  <c r="W25" i="5"/>
  <c r="E5" i="5"/>
  <c r="W21" i="5"/>
  <c r="D36" i="5"/>
  <c r="X32" i="1" s="1"/>
  <c r="A80" i="5"/>
  <c r="AO80" i="1"/>
  <c r="E3" i="5"/>
  <c r="W24" i="5"/>
  <c r="D40" i="5"/>
  <c r="X35" i="1" s="1"/>
  <c r="B70" i="5"/>
  <c r="AP70" i="1"/>
  <c r="AO77" i="1"/>
  <c r="A77" i="5"/>
  <c r="A72" i="5" l="1"/>
  <c r="W27" i="5"/>
  <c r="A70" i="5"/>
  <c r="B85" i="5"/>
  <c r="A82" i="5"/>
  <c r="AP80" i="1"/>
  <c r="D39" i="5"/>
  <c r="AM32" i="1" s="1"/>
  <c r="AP77" i="1" s="1"/>
  <c r="A76" i="5"/>
  <c r="W23" i="5"/>
  <c r="E7" i="5"/>
  <c r="F11" i="5" s="1"/>
  <c r="W26" i="5"/>
  <c r="B78" i="5"/>
  <c r="AP78" i="1"/>
  <c r="B71" i="5"/>
  <c r="AP71" i="1"/>
  <c r="B84" i="5"/>
  <c r="AP84" i="1"/>
  <c r="B76" i="5"/>
  <c r="AP76" i="1"/>
  <c r="B74" i="5"/>
  <c r="AP74" i="1"/>
  <c r="F6" i="5"/>
  <c r="B79" i="5"/>
  <c r="AP79" i="1"/>
  <c r="B82" i="5"/>
  <c r="AP82" i="1"/>
  <c r="F12" i="5" l="1"/>
  <c r="V23" i="5" s="1"/>
  <c r="F8" i="5"/>
  <c r="U21" i="5" s="1"/>
  <c r="F3" i="5"/>
  <c r="R24" i="5" s="1"/>
  <c r="B77" i="5"/>
  <c r="F5" i="5"/>
  <c r="U20" i="5" s="1"/>
  <c r="F2" i="5"/>
  <c r="R20" i="5" s="1"/>
  <c r="F7" i="5"/>
  <c r="T21" i="5" s="1"/>
  <c r="F10" i="5"/>
  <c r="T27" i="5" s="1"/>
  <c r="F13" i="5"/>
  <c r="V27" i="5" s="1"/>
  <c r="F9" i="5"/>
  <c r="V21" i="5" s="1"/>
  <c r="F4" i="5"/>
  <c r="R21" i="5" s="1"/>
  <c r="S27" i="5"/>
  <c r="S25" i="5"/>
  <c r="R23" i="5"/>
  <c r="S24" i="5"/>
  <c r="S22" i="5"/>
  <c r="R26" i="5"/>
  <c r="V25" i="5"/>
  <c r="U23" i="5"/>
  <c r="U27" i="5"/>
  <c r="V26" i="5"/>
  <c r="V24" i="5"/>
  <c r="R27" i="5"/>
  <c r="T26" i="5" l="1"/>
  <c r="S23" i="5"/>
  <c r="R25" i="5"/>
  <c r="S20" i="5"/>
  <c r="V22" i="5"/>
  <c r="U25" i="5"/>
  <c r="T25" i="5"/>
  <c r="U22" i="5"/>
  <c r="T20" i="5"/>
  <c r="S26" i="5"/>
  <c r="T22" i="5"/>
  <c r="T24" i="5"/>
  <c r="V20" i="5"/>
  <c r="S21" i="5"/>
  <c r="R22" i="5"/>
  <c r="U24" i="5"/>
  <c r="U26" i="5"/>
  <c r="T23" i="5"/>
  <c r="J20" i="5"/>
</calcChain>
</file>

<file path=xl/sharedStrings.xml><?xml version="1.0" encoding="utf-8"?>
<sst xmlns="http://schemas.openxmlformats.org/spreadsheetml/2006/main" count="5479" uniqueCount="771">
  <si>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</si>
  <si>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</si>
  <si>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</si>
  <si>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</si>
  <si>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</si>
  <si>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</si>
  <si>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</si>
  <si>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</si>
  <si>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</si>
  <si>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</si>
  <si>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</si>
  <si>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</si>
  <si>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</si>
  <si>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</si>
  <si>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</si>
  <si>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</si>
  <si>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</si>
  <si>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</si>
  <si>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</si>
  <si>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</si>
  <si>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</si>
  <si>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</si>
  <si>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</si>
  <si>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</si>
  <si>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</si>
  <si>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</si>
  <si>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</si>
  <si>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</si>
  <si>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</si>
  <si>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</si>
  <si>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</si>
  <si>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</si>
  <si>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</si>
  <si>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</si>
  <si>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</si>
  <si>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</si>
  <si>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</si>
  <si>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</si>
  <si>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</si>
  <si>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</si>
  <si>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</si>
  <si>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</si>
  <si>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</si>
  <si>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</si>
  <si>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</si>
  <si>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</si>
  <si>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</si>
  <si>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</si>
  <si>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</si>
  <si>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</si>
  <si>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</si>
  <si>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</si>
  <si>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</si>
  <si>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</si>
  <si>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</si>
  <si>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</si>
  <si>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</si>
  <si>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</si>
  <si>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</si>
  <si>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</si>
  <si>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</si>
  <si>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</si>
  <si>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</si>
  <si>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</si>
  <si>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</si>
  <si>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</si>
  <si>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</si>
  <si>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</si>
  <si>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</si>
  <si>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</si>
  <si>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</si>
  <si>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</si>
  <si>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</si>
  <si>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</si>
  <si>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</si>
  <si>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</si>
  <si>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</si>
  <si>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</si>
  <si>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</si>
  <si>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</si>
  <si>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</si>
  <si>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</si>
  <si>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</si>
  <si>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</si>
  <si>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</si>
  <si>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</si>
  <si>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</si>
  <si>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</si>
  <si>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</si>
  <si>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</si>
  <si>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</si>
  <si>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</si>
  <si>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</si>
  <si>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</si>
  <si>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</si>
  <si>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</si>
  <si>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</si>
  <si>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</si>
  <si>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</si>
  <si>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</si>
  <si>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</si>
  <si>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</si>
  <si>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</si>
  <si>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</si>
  <si>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</si>
  <si>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</si>
  <si>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</si>
  <si>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</si>
  <si>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</si>
  <si>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</si>
  <si>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</si>
  <si>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</si>
  <si>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</si>
  <si>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</si>
  <si>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Όνομα Συμμετοχής:</t>
  </si>
  <si>
    <t>Email:</t>
  </si>
  <si>
    <t>Round of 32 (30 Jun 2026)</t>
  </si>
  <si>
    <t>Round of 32 (1 Jul 2026)</t>
  </si>
  <si>
    <t>Round of 32 (2 Jul 2026)</t>
  </si>
  <si>
    <t>Round of 32 (3 Jul 2026)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</si>
  <si>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</si>
  <si>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</si>
  <si>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</si>
  <si>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</si>
  <si>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</si>
  <si>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</si>
  <si>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</si>
  <si>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</si>
  <si>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</si>
  <si>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</si>
  <si>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</si>
  <si>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</si>
  <si>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</si>
  <si>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</si>
  <si>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</si>
  <si>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</si>
  <si>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</si>
  <si>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</si>
  <si>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</si>
  <si>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</si>
  <si>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</si>
  <si>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</si>
  <si>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</si>
  <si>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Μεξικό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</si>
  <si>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</si>
  <si>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</si>
  <si>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</si>
  <si>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</si>
  <si>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</si>
  <si>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</si>
  <si>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</si>
  <si>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</si>
  <si>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</si>
  <si>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</si>
  <si>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</si>
  <si>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</si>
  <si>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</si>
  <si>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Βοσνία και Ερζεγοβίνη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</si>
  <si>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</si>
  <si>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</si>
  <si>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</si>
  <si>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</si>
  <si>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</si>
  <si>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</si>
  <si>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</si>
  <si>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</si>
  <si>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</si>
  <si>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</si>
  <si>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</si>
  <si>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</si>
  <si>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Βραζιλία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</si>
  <si>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</si>
  <si>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</si>
  <si>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</si>
  <si>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</si>
  <si>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</si>
  <si>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</si>
  <si>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</si>
  <si>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</si>
  <si>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</si>
  <si>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</si>
  <si>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</si>
  <si>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</si>
  <si>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</si>
  <si>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</si>
  <si>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</si>
  <si>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Γερμανία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</si>
  <si>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</si>
  <si>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</si>
  <si>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</si>
  <si>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</si>
  <si>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</si>
  <si>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</si>
  <si>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</si>
  <si>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</si>
  <si>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Ιαπωνία</t>
  </si>
  <si>
    <t>Dallas Stadium</t>
  </si>
  <si>
    <t>Dallas, USA</t>
  </si>
  <si>
    <t>Σουηδία</t>
  </si>
  <si>
    <t>Τυνησία</t>
  </si>
  <si>
    <t>Βέλγιο</t>
  </si>
  <si>
    <t>Αίγυπτος</t>
  </si>
  <si>
    <t>Ιράν</t>
  </si>
  <si>
    <t>Νέα Ζηλανδία</t>
  </si>
  <si>
    <t>Ισπανία</t>
  </si>
  <si>
    <t>Πράσινο Ακρωτήριο</t>
  </si>
  <si>
    <t>Σαουδική Αραβία</t>
  </si>
  <si>
    <t>Ουρουγουάη</t>
  </si>
  <si>
    <t>Γαλλία</t>
  </si>
  <si>
    <t>Σενεγάλη</t>
  </si>
  <si>
    <t>Ιράκ</t>
  </si>
  <si>
    <t>Νορβηγία</t>
  </si>
  <si>
    <t>Αργεντινή</t>
  </si>
  <si>
    <t>Αλγερία</t>
  </si>
  <si>
    <t>Αυστρία</t>
  </si>
  <si>
    <t>Ιορδανία</t>
  </si>
  <si>
    <t>Πορτογαλία</t>
  </si>
  <si>
    <t>ΛΔ Κονγκό</t>
  </si>
  <si>
    <t>Ουζμπεκιστάν</t>
  </si>
  <si>
    <t>Κολομβία</t>
  </si>
  <si>
    <t>Αγγλία</t>
  </si>
  <si>
    <t>Κροατία</t>
  </si>
  <si>
    <t>Γκάνα</t>
  </si>
  <si>
    <t>Παναμάς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</si>
  <si>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</si>
  <si>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</si>
  <si>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</si>
  <si>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</si>
  <si>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</si>
  <si>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</si>
  <si>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</si>
  <si>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</si>
  <si>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</si>
  <si>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</si>
  <si>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</si>
  <si>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</si>
  <si>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</si>
  <si>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</si>
  <si>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</si>
  <si>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</si>
  <si>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</si>
  <si>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</si>
  <si>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</si>
  <si>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</si>
  <si>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</si>
  <si>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</si>
  <si>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</si>
  <si>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</si>
  <si>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</si>
  <si>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</si>
  <si>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</si>
  <si>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</si>
  <si>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</si>
  <si>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</si>
  <si>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</si>
  <si>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</si>
  <si>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</si>
  <si>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</si>
  <si>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</si>
  <si>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</si>
  <si>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</si>
  <si>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</si>
  <si>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</si>
  <si>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</si>
  <si>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</si>
  <si>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</si>
  <si>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</si>
  <si>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</si>
  <si>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</si>
  <si>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</si>
  <si>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</si>
  <si>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</si>
  <si>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</si>
  <si>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</si>
  <si>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</si>
  <si>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</si>
  <si>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</si>
  <si>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</si>
  <si>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</si>
  <si>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</si>
  <si>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</si>
  <si>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</si>
  <si>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</si>
  <si>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</si>
  <si>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</si>
  <si>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</si>
  <si>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</si>
  <si>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</si>
  <si>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</si>
  <si>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</si>
  <si>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</si>
  <si>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</si>
  <si>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</si>
  <si>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</si>
  <si>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</si>
  <si>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</si>
  <si>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</si>
  <si>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</si>
  <si>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</si>
  <si>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</si>
  <si>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</si>
  <si>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</si>
  <si>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</si>
  <si>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</si>
  <si>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</si>
  <si>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</si>
  <si>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</si>
  <si>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</si>
  <si>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</si>
  <si>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</si>
  <si>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</si>
  <si>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</si>
  <si>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</si>
  <si>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</si>
  <si>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</si>
  <si>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</si>
  <si>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</si>
  <si>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</si>
  <si>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</si>
  <si>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</si>
  <si>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</si>
  <si>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</si>
  <si>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</si>
  <si>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</si>
  <si>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</si>
  <si>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</si>
  <si>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</si>
  <si>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</si>
  <si>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</si>
  <si>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</si>
  <si>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</si>
  <si>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</si>
  <si>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</si>
  <si>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</si>
  <si>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</si>
  <si>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</si>
  <si>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</si>
  <si>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</si>
  <si>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</si>
  <si>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</si>
  <si>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</si>
  <si>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</si>
  <si>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</si>
  <si>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</si>
  <si>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</si>
  <si>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</si>
  <si>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</si>
  <si>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</si>
  <si>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</si>
  <si>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</si>
  <si>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</si>
  <si>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</si>
  <si>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</si>
  <si>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</si>
  <si>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</si>
  <si>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</si>
  <si>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</si>
  <si>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</si>
  <si>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</si>
  <si>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</si>
  <si>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</si>
  <si>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</si>
  <si>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</si>
  <si>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</si>
  <si>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</si>
  <si>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</si>
  <si>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</si>
  <si>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</si>
  <si>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</si>
  <si>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</si>
  <si>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</si>
  <si>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</si>
  <si>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</si>
  <si>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</si>
  <si>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</si>
  <si>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</si>
  <si>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</si>
  <si>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</si>
  <si>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</si>
  <si>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</si>
  <si>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</si>
  <si>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</si>
  <si>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</si>
  <si>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</si>
  <si>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</si>
  <si>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</si>
  <si>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</si>
  <si>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</si>
  <si>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</si>
  <si>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</si>
  <si>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</si>
  <si>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</si>
  <si>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</si>
  <si>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</si>
  <si>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</si>
  <si>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</si>
  <si>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</si>
  <si>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</si>
  <si>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</si>
  <si>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</si>
  <si>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</si>
  <si>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</si>
  <si>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</si>
  <si>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</si>
  <si>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</si>
  <si>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</si>
  <si>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</si>
  <si>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</si>
  <si>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</si>
  <si>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</si>
  <si>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</si>
  <si>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</si>
  <si>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</si>
  <si>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</si>
  <si>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</si>
  <si>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</si>
  <si>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</si>
  <si>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</si>
  <si>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</si>
  <si>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</si>
  <si>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</si>
  <si>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</si>
  <si>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</si>
  <si>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</si>
  <si>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</si>
  <si>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</si>
  <si>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</si>
  <si>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</si>
  <si>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</si>
  <si>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</si>
  <si>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</si>
  <si>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</si>
  <si>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</si>
  <si>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</si>
  <si>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</si>
  <si>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</si>
  <si>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</si>
  <si>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</si>
  <si>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</si>
  <si>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</si>
  <si>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</si>
  <si>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</si>
  <si>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</si>
  <si>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</si>
  <si>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</si>
  <si>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</si>
  <si>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</si>
  <si>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</si>
  <si>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</si>
  <si>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</si>
  <si>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</si>
  <si>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</si>
  <si>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</si>
  <si>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</si>
  <si>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</si>
  <si>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</si>
  <si>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</si>
  <si>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</si>
  <si>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</si>
  <si>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</si>
  <si>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</si>
  <si>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</si>
  <si>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</si>
  <si>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</si>
  <si>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</si>
  <si>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</si>
  <si>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</si>
  <si>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</si>
  <si>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</si>
  <si>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</si>
  <si>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</si>
  <si>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</si>
  <si>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</si>
  <si>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</si>
  <si>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</si>
  <si>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</si>
  <si>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</si>
  <si>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</si>
  <si>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</si>
  <si>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</si>
  <si>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</si>
  <si>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</si>
  <si>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</si>
  <si>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</si>
  <si>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</si>
  <si>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</si>
  <si>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</si>
  <si>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</si>
  <si>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</si>
  <si>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</si>
  <si>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</si>
  <si>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</si>
  <si>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</si>
  <si>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</si>
  <si>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</si>
  <si>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</si>
  <si>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</si>
  <si>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</si>
  <si>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</si>
  <si>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</si>
  <si>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</si>
  <si>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</si>
  <si>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</si>
  <si>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</si>
  <si>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</si>
  <si>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</si>
  <si>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</si>
  <si>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</si>
  <si>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</si>
  <si>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</si>
  <si>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</si>
  <si>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</si>
  <si>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</si>
  <si>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</si>
  <si>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</si>
  <si>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</si>
  <si>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</si>
  <si>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</si>
  <si>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</si>
  <si>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</si>
  <si>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</si>
  <si>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</si>
  <si>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</si>
  <si>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</si>
  <si>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</si>
  <si>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</si>
  <si>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</si>
  <si>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</si>
  <si>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</si>
  <si>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</si>
  <si>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</si>
  <si>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</si>
  <si>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</si>
  <si>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</si>
  <si>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</si>
  <si>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</si>
  <si>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</si>
  <si>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</si>
  <si>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</si>
  <si>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</si>
  <si>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</si>
  <si>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</si>
  <si>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</si>
  <si>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</si>
  <si>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</si>
  <si>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</si>
  <si>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</si>
  <si>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</si>
  <si>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</si>
  <si>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</si>
  <si>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</si>
  <si>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</si>
  <si>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</si>
  <si>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</si>
  <si>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</si>
  <si>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</si>
  <si>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</si>
  <si>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</si>
  <si>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</si>
  <si>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</si>
  <si>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</si>
  <si>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</si>
  <si>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</si>
  <si>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</si>
  <si>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</si>
  <si>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</si>
  <si>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</si>
  <si>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</si>
  <si>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</si>
  <si>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</si>
  <si>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</si>
  <si>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</si>
  <si>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</si>
  <si>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</si>
  <si>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</si>
  <si>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</si>
  <si>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</si>
  <si>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</si>
  <si>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</si>
  <si>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</si>
  <si>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</si>
  <si>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</si>
  <si>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</si>
  <si>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</si>
  <si>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</si>
  <si>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</si>
  <si>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</si>
  <si>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</si>
  <si>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</si>
  <si>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</si>
  <si>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</si>
  <si>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</si>
  <si>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</si>
  <si>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</si>
  <si>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</si>
  <si>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</si>
  <si>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</si>
  <si>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</si>
  <si>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</si>
  <si>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</si>
  <si>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</si>
  <si>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</si>
  <si>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</si>
  <si>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</si>
  <si>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</si>
  <si>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</si>
  <si>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</si>
  <si>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</si>
  <si>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</si>
  <si>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</si>
  <si>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</si>
  <si>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</si>
  <si>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</si>
  <si>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</si>
  <si>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</si>
  <si>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</si>
  <si>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</si>
  <si>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</si>
  <si>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</si>
  <si>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</si>
  <si>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</si>
  <si>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</si>
  <si>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</si>
  <si>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</si>
  <si>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</si>
  <si>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</si>
  <si>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</si>
  <si>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</si>
  <si>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</si>
  <si>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</si>
  <si>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</si>
  <si>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</si>
  <si>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</si>
  <si>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</si>
  <si>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</si>
  <si>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</si>
  <si>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</si>
  <si>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</si>
  <si>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</si>
  <si>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</si>
  <si>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</si>
  <si>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</si>
  <si>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</si>
  <si>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</si>
  <si>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</si>
  <si>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</si>
  <si>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</si>
  <si>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</si>
  <si>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</si>
  <si>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</si>
  <si>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</si>
  <si>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</si>
  <si>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</si>
  <si>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</si>
  <si>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</si>
  <si>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</si>
  <si>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</si>
  <si>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</si>
  <si>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</si>
  <si>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</si>
  <si>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</si>
  <si>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</si>
  <si>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</si>
  <si>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</si>
  <si>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</si>
  <si>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</si>
  <si>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</si>
  <si>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</si>
  <si>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</si>
  <si>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</si>
  <si>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</si>
  <si>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</si>
  <si>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</si>
  <si>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</si>
  <si>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</si>
  <si>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</si>
  <si>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</si>
  <si>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</si>
  <si>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</si>
  <si>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</si>
  <si>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</si>
  <si>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</si>
  <si>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</si>
  <si>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</si>
  <si>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</si>
  <si>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</si>
  <si>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</si>
  <si>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</si>
  <si>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</si>
  <si>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</si>
  <si>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</si>
  <si>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</si>
  <si>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</si>
  <si>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</si>
  <si>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</si>
  <si>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</si>
  <si>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</si>
  <si>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</si>
  <si>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</si>
  <si>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</si>
  <si>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</si>
  <si>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</si>
  <si>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</si>
  <si>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</si>
  <si>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</si>
  <si>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</si>
  <si>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</si>
  <si>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</si>
  <si>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</si>
  <si>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</si>
  <si>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</si>
  <si>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</si>
  <si>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</si>
  <si>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</si>
  <si>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</si>
  <si>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</si>
  <si>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</si>
  <si>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</si>
  <si>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</si>
  <si>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</si>
  <si>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</si>
  <si>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</si>
  <si>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</si>
  <si>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</si>
  <si>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</si>
  <si>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</si>
  <si>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</si>
  <si>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</si>
  <si>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</si>
  <si>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</si>
  <si>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</si>
  <si>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</si>
  <si>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</si>
  <si>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</si>
  <si>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</si>
  <si>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</si>
  <si>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</si>
  <si>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</si>
  <si>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</si>
  <si>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</si>
  <si>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</si>
  <si>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</si>
  <si>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</si>
  <si>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</si>
  <si>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</si>
  <si>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</si>
  <si>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</si>
  <si>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</si>
  <si>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</si>
  <si>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</si>
  <si>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</si>
  <si>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</si>
  <si>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</si>
  <si>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</si>
  <si>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</si>
  <si>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</si>
  <si>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</si>
  <si>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</si>
  <si>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</si>
  <si>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</si>
  <si>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</si>
  <si>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</si>
  <si>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</si>
  <si>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</si>
  <si>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</si>
  <si>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</si>
  <si>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</si>
  <si>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</si>
  <si>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https://www.fifa.com/en/tournaments/mens/worldcup/canadamexicousa2026/scores-fixtures</t>
  </si>
  <si>
    <t>Ex</t>
  </si>
  <si>
    <t>antonios.madem@gmail.com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</si>
</sst>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7" x14ac:knownFonts="1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sz val="10"/>
      <color theme="10"/>
      <name val="Arial"/>
    </font>
    <font>
      <b/>
      <sz val="10"/>
      <name val="Arial"/>
    </font>
    <font>
      <sz val="10"/>
      <name val="Arial"/>
    </font>
    <font>
      <u/>
      <sz val="10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/>
  </cellStyleXfs>
  <cellXfs count="6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4" fillId="29" borderId="2" xfId="0" applyFont="1" applyFill="1" applyBorder="1" applyAlignment="1">
      <alignment horizontal="left" vertical="center"/>
    </xf>
    <xf numFmtId="0" fontId="14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4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8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1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5" fillId="10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1" fillId="25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4" fillId="24" borderId="1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0" fillId="29" borderId="2" xfId="0" applyFill="1" applyBorder="1" applyAlignment="1">
      <alignment horizontal="center" vertic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1" fillId="26" borderId="10" xfId="0" applyFont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16" fillId="30" borderId="2" xfId="2" applyFill="1" applyBorder="1" applyAlignment="1">
      <alignment horizontal="center" vertical="center"/>
    </xf>
    <xf numFmtId="0" fontId="6" fillId="8" borderId="2" xfId="3" applyFont="1" applyFill="1" applyBorder="1" applyAlignment="1">
      <alignment horizontal="center" vertical="center" wrapText="1"/>
    </xf>
    <xf numFmtId="0" fontId="1" fillId="3" borderId="10" xfId="3" applyFont="1" applyFill="1" applyBorder="1" applyAlignment="1">
      <alignment horizontal="center"/>
    </xf>
  </cellXfs>
  <cellStyles count="4">
    <cellStyle name="Hyperlink" xfId="1" xr:uid="{00000000-0005-0000-0000-000000000000}"/>
    <cellStyle name="Normal" xfId="3" xr:uid="{BDD9CFE8-6CAC-4633-B905-5B362BDCF87C}"/>
    <cellStyle name="Κανονικό" xfId="0" builtinId="0"/>
    <cellStyle name="Υπερ-σύνδεση" xfId="2" builtinId="8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tonios.made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workbookViewId="0">
      <selection activeCell="C3" sqref="C3"/>
    </sheetView>
  </sheetViews>
  <sheetFormatPr defaultColWidth="8.7109375" defaultRowHeight="12.75" x14ac:dyDescent="0.2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 x14ac:dyDescent="0.25">
      <c r="A1" s="23" t="s">
        <v>0</v>
      </c>
      <c r="B1" s="24"/>
      <c r="C1" s="24"/>
      <c r="D1" s="24"/>
      <c r="E1" s="24"/>
      <c r="F1" s="24"/>
      <c r="G1" s="2"/>
      <c r="H1" s="23" t="s">
        <v>1</v>
      </c>
      <c r="I1" s="24"/>
      <c r="J1" s="24"/>
      <c r="K1" s="24"/>
      <c r="L1" s="24"/>
      <c r="M1" s="24"/>
      <c r="N1" s="2"/>
      <c r="O1" s="23" t="s">
        <v>2</v>
      </c>
      <c r="P1" s="24"/>
      <c r="Q1" s="24"/>
      <c r="R1" s="24"/>
      <c r="S1" s="24"/>
      <c r="T1" s="24"/>
    </row>
    <row r="2" spans="1:39" ht="24" customHeight="1" x14ac:dyDescent="0.25">
      <c r="A2" s="3" t="s">
        <v>3</v>
      </c>
      <c r="B2" s="3" t="s">
        <v>4</v>
      </c>
      <c r="C2" s="38" t="s">
        <v>5</v>
      </c>
      <c r="D2" s="39"/>
      <c r="E2" s="40"/>
      <c r="F2" s="3" t="s">
        <v>6</v>
      </c>
      <c r="G2" s="2"/>
      <c r="H2" s="3" t="s">
        <v>3</v>
      </c>
      <c r="I2" s="3" t="s">
        <v>4</v>
      </c>
      <c r="J2" s="38" t="s">
        <v>5</v>
      </c>
      <c r="K2" s="39"/>
      <c r="L2" s="40"/>
      <c r="M2" s="3" t="s">
        <v>6</v>
      </c>
      <c r="N2" s="2"/>
      <c r="O2" s="3" t="s">
        <v>3</v>
      </c>
      <c r="P2" s="3" t="s">
        <v>4</v>
      </c>
      <c r="Q2" s="38" t="s">
        <v>5</v>
      </c>
      <c r="R2" s="39"/>
      <c r="S2" s="40"/>
      <c r="T2" s="3" t="s">
        <v>6</v>
      </c>
      <c r="V2" s="28" t="s">
        <v>7</v>
      </c>
      <c r="W2" s="29"/>
      <c r="X2" s="30"/>
      <c r="AA2" s="28" t="s">
        <v>8</v>
      </c>
      <c r="AB2" s="29"/>
      <c r="AC2" s="30"/>
      <c r="AF2" s="28" t="s">
        <v>9</v>
      </c>
      <c r="AG2" s="29"/>
      <c r="AH2" s="30"/>
      <c r="AK2" s="28" t="s">
        <v>10</v>
      </c>
      <c r="AL2" s="29"/>
      <c r="AM2" s="30"/>
    </row>
    <row r="3" spans="1:39" ht="21.75" customHeight="1" x14ac:dyDescent="0.25">
      <c r="A3" s="35" t="s">
        <v>11</v>
      </c>
      <c r="B3" s="4" t="s">
        <v>12</v>
      </c>
      <c r="C3" s="59">
        <v>1</v>
      </c>
      <c r="D3" s="5" t="s">
        <v>13</v>
      </c>
      <c r="E3" s="59">
        <v>1</v>
      </c>
      <c r="F3" s="4" t="str">
        <f t="shared" ref="F3:F26" si="0">IF(OR(C3="",E3=""),"",IF(C3&gt;E3,"1",IF(C3=E3,"X","2")))</f>
        <v>X</v>
      </c>
      <c r="G3" s="2"/>
      <c r="H3" s="35" t="s">
        <v>11</v>
      </c>
      <c r="I3" s="4" t="s">
        <v>14</v>
      </c>
      <c r="J3" s="59">
        <v>1</v>
      </c>
      <c r="K3" s="5" t="s">
        <v>13</v>
      </c>
      <c r="L3" s="59">
        <v>1</v>
      </c>
      <c r="M3" s="4" t="str">
        <f t="shared" ref="M3:M26" si="1">IF(OR(J3="",L3=""),"",IF(J3&gt;L3,"1",IF(J3=L3,"X","2")))</f>
        <v>X</v>
      </c>
      <c r="N3" s="2"/>
      <c r="O3" s="35" t="s">
        <v>11</v>
      </c>
      <c r="P3" s="4" t="s">
        <v>15</v>
      </c>
      <c r="Q3" s="59">
        <v>0</v>
      </c>
      <c r="R3" s="5" t="s">
        <v>13</v>
      </c>
      <c r="S3" s="59">
        <v>2</v>
      </c>
      <c r="T3" s="4" t="str">
        <f t="shared" ref="T3:T26" si="2">IF(OR(Q3="",S3=""),"",IF(Q3&gt;S3,"1",IF(Q3=S3,"X","2")))</f>
        <v>2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25">
      <c r="A4" s="33"/>
      <c r="B4" s="4" t="s">
        <v>19</v>
      </c>
      <c r="C4" s="59">
        <v>1</v>
      </c>
      <c r="D4" s="5" t="s">
        <v>13</v>
      </c>
      <c r="E4" s="59">
        <v>1</v>
      </c>
      <c r="F4" s="4" t="str">
        <f t="shared" si="0"/>
        <v>X</v>
      </c>
      <c r="G4" s="2"/>
      <c r="H4" s="33"/>
      <c r="I4" s="4" t="s">
        <v>20</v>
      </c>
      <c r="J4" s="59">
        <v>1</v>
      </c>
      <c r="K4" s="5" t="s">
        <v>13</v>
      </c>
      <c r="L4" s="59">
        <v>2</v>
      </c>
      <c r="M4" s="4" t="str">
        <f t="shared" si="1"/>
        <v>2</v>
      </c>
      <c r="N4" s="2"/>
      <c r="O4" s="33"/>
      <c r="P4" s="4" t="s">
        <v>21</v>
      </c>
      <c r="Q4" s="59">
        <v>1</v>
      </c>
      <c r="R4" s="5" t="s">
        <v>13</v>
      </c>
      <c r="S4" s="59">
        <v>2</v>
      </c>
      <c r="T4" s="4" t="str">
        <f t="shared" si="2"/>
        <v>2</v>
      </c>
      <c r="V4" s="7">
        <v>1</v>
      </c>
      <c r="W4" s="8" t="str">
        <f>INDEX(StandingsCalc!$B$2:$B$5,MATCH(LARGE(StandingsCalc!$F$2:$F$5,1),StandingsCalc!$F$2:$F$5,0))</f>
        <v>Νότια Κορέα</v>
      </c>
      <c r="X4" s="7">
        <f>INDEX(StandingsCalc!$C$2:$C$5,MATCH(W4,StandingsCalc!$B$2:$B$5,0))</f>
        <v>7</v>
      </c>
      <c r="AA4" s="7">
        <v>1</v>
      </c>
      <c r="AB4" s="8" t="str">
        <f>INDEX(StandingsCalc!$B$6:$B$9,MATCH(LARGE(StandingsCalc!$F$6:$F$9,1),StandingsCalc!$F$6:$F$9,0))</f>
        <v>Καναδάς</v>
      </c>
      <c r="AC4" s="7">
        <f>INDEX(StandingsCalc!$C$6:$C$9,MATCH(AB4,StandingsCalc!$B$6:$B$9,0))</f>
        <v>7</v>
      </c>
      <c r="AF4" s="7">
        <v>1</v>
      </c>
      <c r="AG4" s="8" t="str">
        <f>INDEX(StandingsCalc!$B$10:$B$13,MATCH(LARGE(StandingsCalc!$F$10:$F$13,1),StandingsCalc!$F$10:$F$13,0))</f>
        <v>Μαρόκο</v>
      </c>
      <c r="AH4" s="7">
        <f>INDEX(StandingsCalc!$C$10:$C$13,MATCH(AG4,StandingsCalc!$B$10:$B$13,0))</f>
        <v>7</v>
      </c>
      <c r="AK4" s="7">
        <v>1</v>
      </c>
      <c r="AL4" s="8" t="str">
        <f>INDEX(StandingsCalc!$B$14:$B$17,MATCH(LARGE(StandingsCalc!$F$14:$F$17,1),StandingsCalc!$F$14:$F$17,0))</f>
        <v>ΗΠΑ</v>
      </c>
      <c r="AM4" s="7">
        <f>INDEX(StandingsCalc!$C$14:$C$17,MATCH(AL4,StandingsCalc!$B$14:$B$17,0))</f>
        <v>9</v>
      </c>
    </row>
    <row r="5" spans="1:39" ht="21.75" customHeight="1" x14ac:dyDescent="0.25">
      <c r="A5" s="41" t="s">
        <v>22</v>
      </c>
      <c r="B5" s="4" t="s">
        <v>23</v>
      </c>
      <c r="C5" s="59">
        <v>1</v>
      </c>
      <c r="D5" s="5" t="s">
        <v>13</v>
      </c>
      <c r="E5" s="59">
        <v>1</v>
      </c>
      <c r="F5" s="4" t="str">
        <f t="shared" si="0"/>
        <v>X</v>
      </c>
      <c r="G5" s="2"/>
      <c r="H5" s="41" t="s">
        <v>22</v>
      </c>
      <c r="I5" s="4" t="s">
        <v>24</v>
      </c>
      <c r="J5" s="59">
        <v>1</v>
      </c>
      <c r="K5" s="5" t="s">
        <v>13</v>
      </c>
      <c r="L5" s="59">
        <v>0</v>
      </c>
      <c r="M5" s="4" t="str">
        <f t="shared" si="1"/>
        <v>1</v>
      </c>
      <c r="N5" s="2"/>
      <c r="O5" s="41" t="s">
        <v>22</v>
      </c>
      <c r="P5" s="4" t="s">
        <v>25</v>
      </c>
      <c r="Q5" s="59">
        <v>1</v>
      </c>
      <c r="R5" s="5" t="s">
        <v>13</v>
      </c>
      <c r="S5" s="59">
        <v>2</v>
      </c>
      <c r="T5" s="4" t="str">
        <f t="shared" si="2"/>
        <v>2</v>
      </c>
      <c r="V5" s="7">
        <v>2</v>
      </c>
      <c r="W5" s="8" t="str">
        <f>INDEX(StandingsCalc!$B$2:$B$5,MATCH(LARGE(StandingsCalc!$F$2:$F$5,2),StandingsCalc!$F$2:$F$5,0))</f>
        <v>Μεξικό</v>
      </c>
      <c r="X5" s="7">
        <f>INDEX(StandingsCalc!$C$2:$C$5,MATCH(W5,StandingsCalc!$B$2:$B$5,0))</f>
        <v>4</v>
      </c>
      <c r="AA5" s="7">
        <v>2</v>
      </c>
      <c r="AB5" s="8" t="str">
        <f>INDEX(StandingsCalc!$B$6:$B$9,MATCH(LARGE(StandingsCalc!$F$6:$F$9,2),StandingsCalc!$F$6:$F$9,0))</f>
        <v>Ελβετία</v>
      </c>
      <c r="AC5" s="7">
        <f>INDEX(StandingsCalc!$C$6:$C$9,MATCH(AB5,StandingsCalc!$B$6:$B$9,0))</f>
        <v>6</v>
      </c>
      <c r="AF5" s="7">
        <v>2</v>
      </c>
      <c r="AG5" s="8" t="str">
        <f>INDEX(StandingsCalc!$B$10:$B$13,MATCH(LARGE(StandingsCalc!$F$10:$F$13,2),StandingsCalc!$F$10:$F$13,0))</f>
        <v>Βραζιλία</v>
      </c>
      <c r="AH5" s="7">
        <f>INDEX(StandingsCalc!$C$10:$C$13,MATCH(AG5,StandingsCalc!$B$10:$B$13,0))</f>
        <v>5</v>
      </c>
      <c r="AK5" s="7">
        <v>2</v>
      </c>
      <c r="AL5" s="8" t="str">
        <f>INDEX(StandingsCalc!$B$14:$B$17,MATCH(LARGE(StandingsCalc!$F$14:$F$17,2),StandingsCalc!$F$14:$F$17,0))</f>
        <v>Παραγουάη</v>
      </c>
      <c r="AM5" s="7">
        <f>INDEX(StandingsCalc!$C$14:$C$17,MATCH(AL5,StandingsCalc!$B$14:$B$17,0))</f>
        <v>2</v>
      </c>
    </row>
    <row r="6" spans="1:39" ht="21.75" customHeight="1" x14ac:dyDescent="0.25">
      <c r="A6" s="33"/>
      <c r="B6" s="4" t="s">
        <v>26</v>
      </c>
      <c r="C6" s="59">
        <v>0</v>
      </c>
      <c r="D6" s="5" t="s">
        <v>13</v>
      </c>
      <c r="E6" s="59">
        <v>2</v>
      </c>
      <c r="F6" s="4" t="str">
        <f t="shared" si="0"/>
        <v>2</v>
      </c>
      <c r="G6" s="2"/>
      <c r="H6" s="33"/>
      <c r="I6" s="4" t="s">
        <v>27</v>
      </c>
      <c r="J6" s="59">
        <v>2</v>
      </c>
      <c r="K6" s="5" t="s">
        <v>13</v>
      </c>
      <c r="L6" s="59">
        <v>0</v>
      </c>
      <c r="M6" s="4" t="str">
        <f t="shared" si="1"/>
        <v>1</v>
      </c>
      <c r="N6" s="2"/>
      <c r="O6" s="33"/>
      <c r="P6" s="4" t="s">
        <v>28</v>
      </c>
      <c r="Q6" s="59">
        <v>2</v>
      </c>
      <c r="R6" s="5" t="s">
        <v>13</v>
      </c>
      <c r="S6" s="59">
        <v>1</v>
      </c>
      <c r="T6" s="4" t="str">
        <f t="shared" si="2"/>
        <v>1</v>
      </c>
      <c r="V6" s="7">
        <v>3</v>
      </c>
      <c r="W6" s="8" t="str">
        <f>INDEX(StandingsCalc!$B$2:$B$5,MATCH(LARGE(StandingsCalc!$F$2:$F$5,3),StandingsCalc!$F$2:$F$5,0))</f>
        <v>Νότια Αφρική</v>
      </c>
      <c r="X6" s="7">
        <f>INDEX(StandingsCalc!$C$2:$C$5,MATCH(W6,StandingsCalc!$B$2:$B$5,0))</f>
        <v>2</v>
      </c>
      <c r="AA6" s="7">
        <v>3</v>
      </c>
      <c r="AB6" s="8" t="str">
        <f>INDEX(StandingsCalc!$B$6:$B$9,MATCH(LARGE(StandingsCalc!$F$6:$F$9,3),StandingsCalc!$F$6:$F$9,0))</f>
        <v>Βοσνία και Ερζεγοβίνη</v>
      </c>
      <c r="AC6" s="7">
        <f>INDEX(StandingsCalc!$C$6:$C$9,MATCH(AB6,StandingsCalc!$B$6:$B$9,0))</f>
        <v>4</v>
      </c>
      <c r="AF6" s="7">
        <v>3</v>
      </c>
      <c r="AG6" s="8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4</v>
      </c>
      <c r="AK6" s="7">
        <v>3</v>
      </c>
      <c r="AL6" s="8" t="str">
        <f>INDEX(StandingsCalc!$B$14:$B$17,MATCH(LARGE(StandingsCalc!$F$14:$F$17,3),StandingsCalc!$F$14:$F$17,0))</f>
        <v>Τουρκία</v>
      </c>
      <c r="AM6" s="7">
        <f>INDEX(StandingsCalc!$C$14:$C$17,MATCH(AL6,StandingsCalc!$B$14:$B$17,0))</f>
        <v>2</v>
      </c>
    </row>
    <row r="7" spans="1:39" ht="21.75" customHeight="1" x14ac:dyDescent="0.25">
      <c r="A7" s="36" t="s">
        <v>29</v>
      </c>
      <c r="B7" s="4" t="s">
        <v>30</v>
      </c>
      <c r="C7" s="59">
        <v>2</v>
      </c>
      <c r="D7" s="5" t="s">
        <v>13</v>
      </c>
      <c r="E7" s="59">
        <v>2</v>
      </c>
      <c r="F7" s="4" t="str">
        <f t="shared" si="0"/>
        <v>X</v>
      </c>
      <c r="G7" s="2"/>
      <c r="H7" s="36" t="s">
        <v>29</v>
      </c>
      <c r="I7" s="4" t="s">
        <v>31</v>
      </c>
      <c r="J7" s="59">
        <v>1</v>
      </c>
      <c r="K7" s="5" t="s">
        <v>13</v>
      </c>
      <c r="L7" s="59">
        <v>2</v>
      </c>
      <c r="M7" s="4" t="str">
        <f t="shared" si="1"/>
        <v>2</v>
      </c>
      <c r="N7" s="2"/>
      <c r="O7" s="36" t="s">
        <v>29</v>
      </c>
      <c r="P7" s="4" t="s">
        <v>32</v>
      </c>
      <c r="Q7" s="59">
        <v>1</v>
      </c>
      <c r="R7" s="5" t="s">
        <v>13</v>
      </c>
      <c r="S7" s="59">
        <v>1</v>
      </c>
      <c r="T7" s="4" t="str">
        <f t="shared" si="2"/>
        <v>X</v>
      </c>
      <c r="V7" s="7">
        <v>4</v>
      </c>
      <c r="W7" s="8" t="str">
        <f>INDEX(StandingsCalc!$B$2:$B$5,MATCH(LARGE(StandingsCalc!$F$2:$F$5,4),StandingsCalc!$F$2:$F$5,0))</f>
        <v>Τσεχία</v>
      </c>
      <c r="X7" s="7">
        <f>INDEX(StandingsCalc!$C$2:$C$5,MATCH(W7,StandingsCalc!$B$2:$B$5,0))</f>
        <v>2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0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2</v>
      </c>
    </row>
    <row r="8" spans="1:39" ht="21.75" customHeight="1" x14ac:dyDescent="0.25">
      <c r="A8" s="33"/>
      <c r="B8" s="4" t="s">
        <v>33</v>
      </c>
      <c r="C8" s="59">
        <v>0</v>
      </c>
      <c r="D8" s="5" t="s">
        <v>13</v>
      </c>
      <c r="E8" s="59">
        <v>1</v>
      </c>
      <c r="F8" s="4" t="str">
        <f t="shared" si="0"/>
        <v>2</v>
      </c>
      <c r="G8" s="2"/>
      <c r="H8" s="33"/>
      <c r="I8" s="4" t="s">
        <v>34</v>
      </c>
      <c r="J8" s="59">
        <v>4</v>
      </c>
      <c r="K8" s="5" t="s">
        <v>13</v>
      </c>
      <c r="L8" s="59">
        <v>0</v>
      </c>
      <c r="M8" s="4" t="str">
        <f t="shared" si="1"/>
        <v>1</v>
      </c>
      <c r="N8" s="2"/>
      <c r="O8" s="33"/>
      <c r="P8" s="4" t="s">
        <v>35</v>
      </c>
      <c r="Q8" s="59">
        <v>2</v>
      </c>
      <c r="R8" s="5" t="s">
        <v>13</v>
      </c>
      <c r="S8" s="59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25">
      <c r="A9" s="35" t="s">
        <v>36</v>
      </c>
      <c r="B9" s="4" t="s">
        <v>37</v>
      </c>
      <c r="C9" s="59">
        <v>2</v>
      </c>
      <c r="D9" s="5" t="s">
        <v>13</v>
      </c>
      <c r="E9" s="59">
        <v>1</v>
      </c>
      <c r="F9" s="4" t="str">
        <f t="shared" si="0"/>
        <v>1</v>
      </c>
      <c r="G9" s="2"/>
      <c r="H9" s="35" t="s">
        <v>36</v>
      </c>
      <c r="I9" s="4" t="s">
        <v>38</v>
      </c>
      <c r="J9" s="59">
        <v>1</v>
      </c>
      <c r="K9" s="5" t="s">
        <v>13</v>
      </c>
      <c r="L9" s="59">
        <v>1</v>
      </c>
      <c r="M9" s="4" t="str">
        <f t="shared" si="1"/>
        <v>X</v>
      </c>
      <c r="N9" s="2"/>
      <c r="O9" s="35" t="s">
        <v>36</v>
      </c>
      <c r="P9" s="4" t="s">
        <v>39</v>
      </c>
      <c r="Q9" s="59">
        <v>1</v>
      </c>
      <c r="R9" s="5" t="s">
        <v>13</v>
      </c>
      <c r="S9" s="59">
        <v>2</v>
      </c>
      <c r="T9" s="4" t="str">
        <f t="shared" si="2"/>
        <v>2</v>
      </c>
      <c r="V9" s="28" t="s">
        <v>40</v>
      </c>
      <c r="W9" s="29"/>
      <c r="X9" s="30"/>
      <c r="AA9" s="28" t="s">
        <v>41</v>
      </c>
      <c r="AB9" s="29"/>
      <c r="AC9" s="30"/>
      <c r="AF9" s="28" t="s">
        <v>42</v>
      </c>
      <c r="AG9" s="29"/>
      <c r="AH9" s="30"/>
      <c r="AK9" s="28" t="s">
        <v>43</v>
      </c>
      <c r="AL9" s="29"/>
      <c r="AM9" s="30"/>
    </row>
    <row r="10" spans="1:39" ht="21.75" customHeight="1" x14ac:dyDescent="0.25">
      <c r="A10" s="33"/>
      <c r="B10" s="4" t="s">
        <v>44</v>
      </c>
      <c r="C10" s="59">
        <v>1</v>
      </c>
      <c r="D10" s="5" t="s">
        <v>13</v>
      </c>
      <c r="E10" s="59">
        <v>1</v>
      </c>
      <c r="F10" s="4" t="str">
        <f t="shared" si="0"/>
        <v>X</v>
      </c>
      <c r="G10" s="2"/>
      <c r="H10" s="33"/>
      <c r="I10" s="4" t="s">
        <v>45</v>
      </c>
      <c r="J10" s="59">
        <v>2</v>
      </c>
      <c r="K10" s="5" t="s">
        <v>13</v>
      </c>
      <c r="L10" s="59">
        <v>0</v>
      </c>
      <c r="M10" s="4" t="str">
        <f t="shared" si="1"/>
        <v>1</v>
      </c>
      <c r="N10" s="2"/>
      <c r="O10" s="33"/>
      <c r="P10" s="4" t="s">
        <v>46</v>
      </c>
      <c r="Q10" s="59">
        <v>1</v>
      </c>
      <c r="R10" s="5" t="s">
        <v>13</v>
      </c>
      <c r="S10" s="59">
        <v>1</v>
      </c>
      <c r="T10" s="4" t="str">
        <f t="shared" si="2"/>
        <v>X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25">
      <c r="A11" s="43" t="s">
        <v>47</v>
      </c>
      <c r="B11" s="4" t="s">
        <v>48</v>
      </c>
      <c r="C11" s="59">
        <v>3</v>
      </c>
      <c r="D11" s="5" t="s">
        <v>13</v>
      </c>
      <c r="E11" s="59">
        <v>0</v>
      </c>
      <c r="F11" s="4" t="str">
        <f t="shared" si="0"/>
        <v>1</v>
      </c>
      <c r="G11" s="2"/>
      <c r="H11" s="43" t="s">
        <v>47</v>
      </c>
      <c r="I11" s="4" t="s">
        <v>49</v>
      </c>
      <c r="J11" s="59">
        <v>2</v>
      </c>
      <c r="K11" s="5" t="s">
        <v>13</v>
      </c>
      <c r="L11" s="59">
        <v>0</v>
      </c>
      <c r="M11" s="4" t="str">
        <f t="shared" si="1"/>
        <v>1</v>
      </c>
      <c r="N11" s="2"/>
      <c r="O11" s="43" t="s">
        <v>47</v>
      </c>
      <c r="P11" s="4" t="s">
        <v>50</v>
      </c>
      <c r="Q11" s="59">
        <v>1</v>
      </c>
      <c r="R11" s="5" t="s">
        <v>13</v>
      </c>
      <c r="S11" s="59">
        <v>2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7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9</v>
      </c>
    </row>
    <row r="12" spans="1:39" ht="21.75" customHeight="1" x14ac:dyDescent="0.25">
      <c r="A12" s="33"/>
      <c r="B12" s="4" t="s">
        <v>51</v>
      </c>
      <c r="C12" s="59">
        <v>1</v>
      </c>
      <c r="D12" s="5" t="s">
        <v>13</v>
      </c>
      <c r="E12" s="59">
        <v>2</v>
      </c>
      <c r="F12" s="4" t="str">
        <f t="shared" si="0"/>
        <v>2</v>
      </c>
      <c r="G12" s="2"/>
      <c r="H12" s="33"/>
      <c r="I12" s="4" t="s">
        <v>52</v>
      </c>
      <c r="J12" s="59">
        <v>2</v>
      </c>
      <c r="K12" s="5" t="s">
        <v>13</v>
      </c>
      <c r="L12" s="59">
        <v>0</v>
      </c>
      <c r="M12" s="4" t="str">
        <f t="shared" si="1"/>
        <v>1</v>
      </c>
      <c r="N12" s="2"/>
      <c r="O12" s="33"/>
      <c r="P12" s="4" t="s">
        <v>53</v>
      </c>
      <c r="Q12" s="59">
        <v>1</v>
      </c>
      <c r="R12" s="5" t="s">
        <v>13</v>
      </c>
      <c r="S12" s="59">
        <v>1</v>
      </c>
      <c r="T12" s="4" t="str">
        <f t="shared" si="2"/>
        <v>X</v>
      </c>
      <c r="V12" s="7">
        <v>2</v>
      </c>
      <c r="W12" s="8" t="str">
        <f>INDEX(StandingsCalc!$B$18:$B$21,MATCH(LARGE(StandingsCalc!$F$18:$F$21,2),StandingsCalc!$F$18:$F$21,0))</f>
        <v>Εκουαδόρ</v>
      </c>
      <c r="X12" s="7">
        <f>INDEX(StandingsCalc!$C$18:$C$21,MATCH(W12,StandingsCalc!$B$18:$B$21,0))</f>
        <v>6</v>
      </c>
      <c r="AA12" s="7">
        <v>2</v>
      </c>
      <c r="AB12" s="8" t="str">
        <f>INDEX(StandingsCalc!$B$22:$B$25,MATCH(LARGE(StandingsCalc!$F$22:$F$25,2),StandingsCalc!$F$22:$F$25,0))</f>
        <v>Ιαπωνία</v>
      </c>
      <c r="AC12" s="7">
        <f>INDEX(StandingsCalc!$C$22:$C$25,MATCH(AB12,StandingsCalc!$B$22:$B$25,0))</f>
        <v>6</v>
      </c>
      <c r="AF12" s="7">
        <v>2</v>
      </c>
      <c r="AG12" s="8" t="str">
        <f>INDEX(StandingsCalc!$B$26:$B$29,MATCH(LARGE(StandingsCalc!$F$26:$F$29,2),StandingsCalc!$F$26:$F$29,0))</f>
        <v>Αίγυπτος</v>
      </c>
      <c r="AH12" s="7">
        <f>INDEX(StandingsCalc!$C$26:$C$29,MATCH(AG12,StandingsCalc!$B$26:$B$29,0))</f>
        <v>4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6</v>
      </c>
    </row>
    <row r="13" spans="1:39" ht="21.75" customHeight="1" x14ac:dyDescent="0.25">
      <c r="A13" s="42" t="s">
        <v>54</v>
      </c>
      <c r="B13" s="4" t="s">
        <v>55</v>
      </c>
      <c r="C13" s="59">
        <v>2</v>
      </c>
      <c r="D13" s="5" t="s">
        <v>13</v>
      </c>
      <c r="E13" s="59">
        <v>1</v>
      </c>
      <c r="F13" s="4" t="str">
        <f t="shared" si="0"/>
        <v>1</v>
      </c>
      <c r="G13" s="2"/>
      <c r="H13" s="42" t="s">
        <v>54</v>
      </c>
      <c r="I13" s="4" t="s">
        <v>56</v>
      </c>
      <c r="J13" s="59">
        <v>1</v>
      </c>
      <c r="K13" s="5" t="s">
        <v>13</v>
      </c>
      <c r="L13" s="59">
        <v>1</v>
      </c>
      <c r="M13" s="4" t="str">
        <f t="shared" si="1"/>
        <v>X</v>
      </c>
      <c r="N13" s="2"/>
      <c r="O13" s="42" t="s">
        <v>54</v>
      </c>
      <c r="P13" s="4" t="s">
        <v>57</v>
      </c>
      <c r="Q13" s="59">
        <v>2</v>
      </c>
      <c r="R13" s="5" t="s">
        <v>13</v>
      </c>
      <c r="S13" s="59">
        <v>1</v>
      </c>
      <c r="T13" s="4" t="str">
        <f t="shared" si="2"/>
        <v>1</v>
      </c>
      <c r="V13" s="7">
        <v>3</v>
      </c>
      <c r="W13" s="8" t="str">
        <f>INDEX(StandingsCalc!$B$18:$B$21,MATCH(LARGE(StandingsCalc!$F$18:$F$21,3),StandingsCalc!$F$18:$F$21,0))</f>
        <v>Ακτή Ελεφαντοστού</v>
      </c>
      <c r="X13" s="7">
        <f>INDEX(StandingsCalc!$C$18:$C$21,MATCH(W13,StandingsCalc!$B$18:$B$21,0))</f>
        <v>1</v>
      </c>
      <c r="AA13" s="7">
        <v>3</v>
      </c>
      <c r="AB13" s="8" t="str">
        <f>INDEX(StandingsCalc!$B$22:$B$25,MATCH(LARGE(StandingsCalc!$F$22:$F$25,3),StandingsCalc!$F$22:$F$25,0))</f>
        <v>Σουηδία</v>
      </c>
      <c r="AC13" s="7">
        <f>INDEX(StandingsCalc!$C$22:$C$25,MATCH(AB13,StandingsCalc!$B$22:$B$25,0))</f>
        <v>4</v>
      </c>
      <c r="AF13" s="7">
        <v>3</v>
      </c>
      <c r="AG13" s="8" t="str">
        <f>INDEX(StandingsCalc!$B$26:$B$29,MATCH(LARGE(StandingsCalc!$F$26:$F$29,3),StandingsCalc!$F$26:$F$29,0))</f>
        <v>Ιράν</v>
      </c>
      <c r="AH13" s="7">
        <f>INDEX(StandingsCalc!$C$26:$C$29,MATCH(AG13,StandingsCalc!$B$26:$B$29,0))</f>
        <v>4</v>
      </c>
      <c r="AK13" s="7">
        <v>3</v>
      </c>
      <c r="AL13" s="8" t="str">
        <f>INDEX(StandingsCalc!$B$30:$B$33,MATCH(LARGE(StandingsCalc!$F$30:$F$33,3),StandingsCalc!$F$30:$F$33,0))</f>
        <v>Πράσινο Ακρωτήριο</v>
      </c>
      <c r="AM13" s="7">
        <f>INDEX(StandingsCalc!$C$30:$C$33,MATCH(AL13,StandingsCalc!$B$30:$B$33,0))</f>
        <v>3</v>
      </c>
    </row>
    <row r="14" spans="1:39" ht="21.75" customHeight="1" x14ac:dyDescent="0.25">
      <c r="A14" s="33"/>
      <c r="B14" s="4" t="s">
        <v>58</v>
      </c>
      <c r="C14" s="59">
        <v>1</v>
      </c>
      <c r="D14" s="5" t="s">
        <v>13</v>
      </c>
      <c r="E14" s="59">
        <v>0</v>
      </c>
      <c r="F14" s="4" t="str">
        <f t="shared" si="0"/>
        <v>1</v>
      </c>
      <c r="G14" s="2"/>
      <c r="H14" s="33"/>
      <c r="I14" s="4" t="s">
        <v>59</v>
      </c>
      <c r="J14" s="59">
        <v>1</v>
      </c>
      <c r="K14" s="5" t="s">
        <v>13</v>
      </c>
      <c r="L14" s="59">
        <v>2</v>
      </c>
      <c r="M14" s="4" t="str">
        <f t="shared" si="1"/>
        <v>2</v>
      </c>
      <c r="N14" s="2"/>
      <c r="O14" s="33"/>
      <c r="P14" s="4" t="s">
        <v>60</v>
      </c>
      <c r="Q14" s="59">
        <v>0</v>
      </c>
      <c r="R14" s="5" t="s">
        <v>13</v>
      </c>
      <c r="S14" s="59">
        <v>2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1</v>
      </c>
      <c r="AA14" s="7">
        <v>4</v>
      </c>
      <c r="AB14" s="8" t="str">
        <f>INDEX(StandingsCalc!$B$22:$B$25,MATCH(LARGE(StandingsCalc!$F$22:$F$25,4),StandingsCalc!$F$22:$F$25,0))</f>
        <v>Τυνησία</v>
      </c>
      <c r="AC14" s="7">
        <f>INDEX(StandingsCalc!$C$22:$C$25,MATCH(AB14,StandingsCalc!$B$22:$B$25,0))</f>
        <v>0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0</v>
      </c>
      <c r="AK14" s="7">
        <v>4</v>
      </c>
      <c r="AL14" s="8" t="str">
        <f>INDEX(StandingsCalc!$B$30:$B$33,MATCH(LARGE(StandingsCalc!$F$30:$F$33,4),StandingsCalc!$F$30:$F$33,0))</f>
        <v>Σαουδική Αραβία</v>
      </c>
      <c r="AM14" s="7">
        <f>INDEX(StandingsCalc!$C$30:$C$33,MATCH(AL14,StandingsCalc!$B$30:$B$33,0))</f>
        <v>0</v>
      </c>
    </row>
    <row r="15" spans="1:39" ht="21.75" customHeight="1" x14ac:dyDescent="0.25">
      <c r="A15" s="47" t="s">
        <v>61</v>
      </c>
      <c r="B15" s="4" t="s">
        <v>62</v>
      </c>
      <c r="C15" s="59">
        <v>2</v>
      </c>
      <c r="D15" s="5" t="s">
        <v>13</v>
      </c>
      <c r="E15" s="59">
        <v>1</v>
      </c>
      <c r="F15" s="4" t="str">
        <f t="shared" si="0"/>
        <v>1</v>
      </c>
      <c r="G15" s="2"/>
      <c r="H15" s="47" t="s">
        <v>61</v>
      </c>
      <c r="I15" s="4" t="s">
        <v>63</v>
      </c>
      <c r="J15" s="59">
        <v>2</v>
      </c>
      <c r="K15" s="5" t="s">
        <v>13</v>
      </c>
      <c r="L15" s="59">
        <v>0</v>
      </c>
      <c r="M15" s="4" t="str">
        <f t="shared" si="1"/>
        <v>1</v>
      </c>
      <c r="N15" s="2"/>
      <c r="O15" s="47" t="s">
        <v>61</v>
      </c>
      <c r="P15" s="4" t="s">
        <v>64</v>
      </c>
      <c r="Q15" s="59">
        <v>1</v>
      </c>
      <c r="R15" s="5" t="s">
        <v>13</v>
      </c>
      <c r="S15" s="59">
        <v>1</v>
      </c>
      <c r="T15" s="4" t="str">
        <f t="shared" si="2"/>
        <v>X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25">
      <c r="A16" s="33"/>
      <c r="B16" s="4" t="s">
        <v>65</v>
      </c>
      <c r="C16" s="59">
        <v>1</v>
      </c>
      <c r="D16" s="5" t="s">
        <v>13</v>
      </c>
      <c r="E16" s="59">
        <v>0</v>
      </c>
      <c r="F16" s="4" t="str">
        <f t="shared" si="0"/>
        <v>1</v>
      </c>
      <c r="G16" s="2"/>
      <c r="H16" s="33"/>
      <c r="I16" s="4" t="s">
        <v>66</v>
      </c>
      <c r="J16" s="59">
        <v>0</v>
      </c>
      <c r="K16" s="5" t="s">
        <v>13</v>
      </c>
      <c r="L16" s="59">
        <v>2</v>
      </c>
      <c r="M16" s="4" t="str">
        <f t="shared" si="1"/>
        <v>2</v>
      </c>
      <c r="N16" s="2"/>
      <c r="O16" s="33"/>
      <c r="P16" s="4" t="s">
        <v>67</v>
      </c>
      <c r="Q16" s="59">
        <v>0</v>
      </c>
      <c r="R16" s="5" t="s">
        <v>13</v>
      </c>
      <c r="S16" s="59">
        <v>3</v>
      </c>
      <c r="T16" s="4" t="str">
        <f t="shared" si="2"/>
        <v>2</v>
      </c>
      <c r="V16" s="28" t="s">
        <v>68</v>
      </c>
      <c r="W16" s="29"/>
      <c r="X16" s="30"/>
      <c r="AA16" s="28" t="s">
        <v>69</v>
      </c>
      <c r="AB16" s="29"/>
      <c r="AC16" s="30"/>
      <c r="AF16" s="28" t="s">
        <v>70</v>
      </c>
      <c r="AG16" s="29"/>
      <c r="AH16" s="30"/>
      <c r="AK16" s="28" t="s">
        <v>71</v>
      </c>
      <c r="AL16" s="29"/>
      <c r="AM16" s="30"/>
    </row>
    <row r="17" spans="1:40" ht="21.75" customHeight="1" x14ac:dyDescent="0.25">
      <c r="A17" s="53" t="s">
        <v>72</v>
      </c>
      <c r="B17" s="4" t="s">
        <v>73</v>
      </c>
      <c r="C17" s="59">
        <v>3</v>
      </c>
      <c r="D17" s="5" t="s">
        <v>13</v>
      </c>
      <c r="E17" s="59">
        <v>0</v>
      </c>
      <c r="F17" s="4" t="str">
        <f t="shared" si="0"/>
        <v>1</v>
      </c>
      <c r="G17" s="2"/>
      <c r="H17" s="53" t="s">
        <v>72</v>
      </c>
      <c r="I17" s="4" t="s">
        <v>74</v>
      </c>
      <c r="J17" s="59">
        <v>2</v>
      </c>
      <c r="K17" s="5" t="s">
        <v>13</v>
      </c>
      <c r="L17" s="59">
        <v>0</v>
      </c>
      <c r="M17" s="4" t="str">
        <f t="shared" si="1"/>
        <v>1</v>
      </c>
      <c r="N17" s="2"/>
      <c r="O17" s="53" t="s">
        <v>72</v>
      </c>
      <c r="P17" s="4" t="s">
        <v>75</v>
      </c>
      <c r="Q17" s="59">
        <v>1</v>
      </c>
      <c r="R17" s="5" t="s">
        <v>13</v>
      </c>
      <c r="S17" s="59">
        <v>0</v>
      </c>
      <c r="T17" s="4" t="str">
        <f t="shared" si="2"/>
        <v>1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25">
      <c r="A18" s="33"/>
      <c r="B18" s="4" t="s">
        <v>76</v>
      </c>
      <c r="C18" s="59">
        <v>0</v>
      </c>
      <c r="D18" s="5" t="s">
        <v>13</v>
      </c>
      <c r="E18" s="59">
        <v>2</v>
      </c>
      <c r="F18" s="4" t="str">
        <f t="shared" si="0"/>
        <v>2</v>
      </c>
      <c r="G18" s="2"/>
      <c r="H18" s="33"/>
      <c r="I18" s="4" t="s">
        <v>77</v>
      </c>
      <c r="J18" s="59">
        <v>1</v>
      </c>
      <c r="K18" s="5" t="s">
        <v>13</v>
      </c>
      <c r="L18" s="59">
        <v>0</v>
      </c>
      <c r="M18" s="4" t="str">
        <f t="shared" si="1"/>
        <v>1</v>
      </c>
      <c r="N18" s="2"/>
      <c r="O18" s="33"/>
      <c r="P18" s="4" t="s">
        <v>78</v>
      </c>
      <c r="Q18" s="59">
        <v>1</v>
      </c>
      <c r="R18" s="5" t="s">
        <v>13</v>
      </c>
      <c r="S18" s="59">
        <v>2</v>
      </c>
      <c r="T18" s="4" t="str">
        <f t="shared" si="2"/>
        <v>2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9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60">
        <v>9</v>
      </c>
    </row>
    <row r="19" spans="1:40" ht="21.75" customHeight="1" x14ac:dyDescent="0.25">
      <c r="A19" s="55" t="s">
        <v>79</v>
      </c>
      <c r="B19" s="4" t="s">
        <v>80</v>
      </c>
      <c r="C19" s="59">
        <v>2</v>
      </c>
      <c r="D19" s="5" t="s">
        <v>13</v>
      </c>
      <c r="E19" s="59">
        <v>1</v>
      </c>
      <c r="F19" s="4" t="str">
        <f t="shared" si="0"/>
        <v>1</v>
      </c>
      <c r="G19" s="2"/>
      <c r="H19" s="55" t="s">
        <v>79</v>
      </c>
      <c r="I19" s="4" t="s">
        <v>81</v>
      </c>
      <c r="J19" s="59">
        <v>3</v>
      </c>
      <c r="K19" s="5" t="s">
        <v>13</v>
      </c>
      <c r="L19" s="59">
        <v>0</v>
      </c>
      <c r="M19" s="4" t="str">
        <f t="shared" si="1"/>
        <v>1</v>
      </c>
      <c r="N19" s="2"/>
      <c r="O19" s="55" t="s">
        <v>79</v>
      </c>
      <c r="P19" s="4" t="s">
        <v>82</v>
      </c>
      <c r="Q19" s="59">
        <v>1</v>
      </c>
      <c r="R19" s="5" t="s">
        <v>13</v>
      </c>
      <c r="S19" s="59">
        <v>2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Σενεγάλη</v>
      </c>
      <c r="X19" s="7">
        <f>INDEX(StandingsCalc!$C$34:$C$37,MATCH(W19,StandingsCalc!$B$34:$B$37,0))</f>
        <v>4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4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6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60">
        <v>4</v>
      </c>
    </row>
    <row r="20" spans="1:40" ht="21.75" customHeight="1" x14ac:dyDescent="0.25">
      <c r="A20" s="33"/>
      <c r="B20" s="4" t="s">
        <v>83</v>
      </c>
      <c r="C20" s="59">
        <v>1</v>
      </c>
      <c r="D20" s="5" t="s">
        <v>13</v>
      </c>
      <c r="E20" s="59">
        <v>2</v>
      </c>
      <c r="F20" s="4" t="str">
        <f t="shared" si="0"/>
        <v>2</v>
      </c>
      <c r="G20" s="2"/>
      <c r="H20" s="33"/>
      <c r="I20" s="4" t="s">
        <v>84</v>
      </c>
      <c r="J20" s="59">
        <v>1</v>
      </c>
      <c r="K20" s="5" t="s">
        <v>13</v>
      </c>
      <c r="L20" s="59">
        <v>1</v>
      </c>
      <c r="M20" s="4" t="str">
        <f t="shared" si="1"/>
        <v>X</v>
      </c>
      <c r="N20" s="2"/>
      <c r="O20" s="33"/>
      <c r="P20" s="4" t="s">
        <v>85</v>
      </c>
      <c r="Q20" s="59">
        <v>2</v>
      </c>
      <c r="R20" s="5" t="s">
        <v>13</v>
      </c>
      <c r="S20" s="59">
        <v>0</v>
      </c>
      <c r="T20" s="4" t="str">
        <f t="shared" si="2"/>
        <v>1</v>
      </c>
      <c r="V20" s="7">
        <v>3</v>
      </c>
      <c r="W20" s="8" t="str">
        <f>INDEX(StandingsCalc!$B$34:$B$37,MATCH(LARGE(StandingsCalc!$F$34:$F$37,3),StandingsCalc!$F$34:$F$37,0))</f>
        <v>Νορβηγία</v>
      </c>
      <c r="X20" s="7">
        <f>INDEX(StandingsCalc!$C$34:$C$37,MATCH(W20,StandingsCalc!$B$34:$B$37,0))</f>
        <v>4</v>
      </c>
      <c r="AA20" s="7">
        <v>3</v>
      </c>
      <c r="AB20" s="8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4</v>
      </c>
      <c r="AF20" s="7">
        <v>3</v>
      </c>
      <c r="AG20" s="8" t="str">
        <f>INDEX(StandingsCalc!$B$42:$B$45,MATCH(LARGE(StandingsCalc!$F$42:$F$45,3),StandingsCalc!$F$42:$F$45,0))</f>
        <v>ΛΔ Κονγκό</v>
      </c>
      <c r="AH20" s="7">
        <f>INDEX(StandingsCalc!$C$42:$C$45,MATCH(AG20,StandingsCalc!$B$42:$B$45,0))</f>
        <v>1</v>
      </c>
      <c r="AK20" s="7">
        <v>3</v>
      </c>
      <c r="AL20" s="8" t="str">
        <f>INDEX(StandingsCalc!$B$46:$B$49,MATCH(LARGE(StandingsCalc!$F$46:$F$49,3),StandingsCalc!$F$46:$F$49,0))</f>
        <v>Γκάνα</v>
      </c>
      <c r="AM20" s="60">
        <v>4</v>
      </c>
    </row>
    <row r="21" spans="1:40" ht="21.75" customHeight="1" x14ac:dyDescent="0.25">
      <c r="A21" s="32" t="s">
        <v>86</v>
      </c>
      <c r="B21" s="4" t="s">
        <v>87</v>
      </c>
      <c r="C21" s="59">
        <v>2</v>
      </c>
      <c r="D21" s="5" t="s">
        <v>13</v>
      </c>
      <c r="E21" s="59">
        <v>0</v>
      </c>
      <c r="F21" s="4" t="str">
        <f t="shared" si="0"/>
        <v>1</v>
      </c>
      <c r="G21" s="2"/>
      <c r="H21" s="32" t="s">
        <v>86</v>
      </c>
      <c r="I21" s="4" t="s">
        <v>88</v>
      </c>
      <c r="J21" s="59">
        <v>2</v>
      </c>
      <c r="K21" s="5" t="s">
        <v>13</v>
      </c>
      <c r="L21" s="59">
        <v>1</v>
      </c>
      <c r="M21" s="4" t="str">
        <f t="shared" si="1"/>
        <v>1</v>
      </c>
      <c r="N21" s="2"/>
      <c r="O21" s="32" t="s">
        <v>86</v>
      </c>
      <c r="P21" s="4" t="s">
        <v>89</v>
      </c>
      <c r="Q21" s="59">
        <v>1</v>
      </c>
      <c r="R21" s="5" t="s">
        <v>13</v>
      </c>
      <c r="S21" s="59">
        <v>1</v>
      </c>
      <c r="T21" s="4" t="str">
        <f t="shared" si="2"/>
        <v>X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Ουζμπεκιστάν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60">
        <v>0</v>
      </c>
    </row>
    <row r="22" spans="1:40" ht="21.75" customHeight="1" x14ac:dyDescent="0.25">
      <c r="A22" s="33"/>
      <c r="B22" s="4" t="s">
        <v>90</v>
      </c>
      <c r="C22" s="59">
        <v>1</v>
      </c>
      <c r="D22" s="5" t="s">
        <v>13</v>
      </c>
      <c r="E22" s="59">
        <v>0</v>
      </c>
      <c r="F22" s="4" t="str">
        <f t="shared" si="0"/>
        <v>1</v>
      </c>
      <c r="G22" s="2"/>
      <c r="H22" s="33"/>
      <c r="I22" s="4" t="s">
        <v>91</v>
      </c>
      <c r="J22" s="59">
        <v>0</v>
      </c>
      <c r="K22" s="5" t="s">
        <v>13</v>
      </c>
      <c r="L22" s="59">
        <v>1</v>
      </c>
      <c r="M22" s="4" t="str">
        <f t="shared" si="1"/>
        <v>2</v>
      </c>
      <c r="N22" s="2"/>
      <c r="O22" s="33"/>
      <c r="P22" s="4" t="s">
        <v>92</v>
      </c>
      <c r="Q22" s="59">
        <v>0</v>
      </c>
      <c r="R22" s="5" t="s">
        <v>13</v>
      </c>
      <c r="S22" s="59">
        <v>3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25">
      <c r="A23" s="54" t="s">
        <v>93</v>
      </c>
      <c r="B23" s="4" t="s">
        <v>94</v>
      </c>
      <c r="C23" s="59">
        <v>3</v>
      </c>
      <c r="D23" s="5" t="s">
        <v>13</v>
      </c>
      <c r="E23" s="59">
        <v>0</v>
      </c>
      <c r="F23" s="4" t="str">
        <f t="shared" si="0"/>
        <v>1</v>
      </c>
      <c r="G23" s="2"/>
      <c r="H23" s="54" t="s">
        <v>93</v>
      </c>
      <c r="I23" s="4" t="s">
        <v>95</v>
      </c>
      <c r="J23" s="59">
        <v>2</v>
      </c>
      <c r="K23" s="5" t="s">
        <v>13</v>
      </c>
      <c r="L23" s="59">
        <v>0</v>
      </c>
      <c r="M23" s="4" t="str">
        <f t="shared" si="1"/>
        <v>1</v>
      </c>
      <c r="N23" s="2"/>
      <c r="O23" s="54" t="s">
        <v>93</v>
      </c>
      <c r="P23" s="4" t="s">
        <v>96</v>
      </c>
      <c r="Q23" s="59">
        <v>1</v>
      </c>
      <c r="R23" s="5" t="s">
        <v>13</v>
      </c>
      <c r="S23" s="59">
        <v>2</v>
      </c>
      <c r="T23" s="4" t="str">
        <f t="shared" si="2"/>
        <v>2</v>
      </c>
      <c r="V23" s="56" t="s">
        <v>97</v>
      </c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40" ht="21.75" customHeight="1" x14ac:dyDescent="0.25">
      <c r="A24" s="33"/>
      <c r="B24" s="4" t="s">
        <v>98</v>
      </c>
      <c r="C24" s="59">
        <v>0</v>
      </c>
      <c r="D24" s="5" t="s">
        <v>13</v>
      </c>
      <c r="E24" s="59">
        <v>2</v>
      </c>
      <c r="F24" s="4" t="str">
        <f t="shared" si="0"/>
        <v>2</v>
      </c>
      <c r="G24" s="2"/>
      <c r="H24" s="33"/>
      <c r="I24" s="4" t="s">
        <v>99</v>
      </c>
      <c r="J24" s="59">
        <v>2</v>
      </c>
      <c r="K24" s="5" t="s">
        <v>13</v>
      </c>
      <c r="L24" s="59">
        <v>1</v>
      </c>
      <c r="M24" s="4" t="str">
        <f t="shared" si="1"/>
        <v>1</v>
      </c>
      <c r="N24" s="2"/>
      <c r="O24" s="33"/>
      <c r="P24" s="4" t="s">
        <v>100</v>
      </c>
      <c r="Q24" s="59">
        <v>1</v>
      </c>
      <c r="R24" s="5" t="s">
        <v>13</v>
      </c>
      <c r="S24" s="59">
        <v>1</v>
      </c>
      <c r="T24" s="4" t="str">
        <f t="shared" si="2"/>
        <v>X</v>
      </c>
      <c r="V24" s="45" t="s">
        <v>101</v>
      </c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40" ht="21.75" customHeight="1" x14ac:dyDescent="0.25">
      <c r="A25" s="34" t="s">
        <v>102</v>
      </c>
      <c r="B25" s="4" t="s">
        <v>103</v>
      </c>
      <c r="C25" s="59">
        <v>2</v>
      </c>
      <c r="D25" s="5" t="s">
        <v>13</v>
      </c>
      <c r="E25" s="59">
        <v>1</v>
      </c>
      <c r="F25" s="4" t="str">
        <f t="shared" si="0"/>
        <v>1</v>
      </c>
      <c r="G25" s="2"/>
      <c r="H25" s="34" t="s">
        <v>102</v>
      </c>
      <c r="I25" s="4" t="s">
        <v>104</v>
      </c>
      <c r="J25" s="59">
        <v>3</v>
      </c>
      <c r="K25" s="5" t="s">
        <v>13</v>
      </c>
      <c r="L25" s="59">
        <v>1</v>
      </c>
      <c r="M25" s="4" t="str">
        <f t="shared" si="1"/>
        <v>1</v>
      </c>
      <c r="N25" s="2"/>
      <c r="O25" s="54" t="s">
        <v>102</v>
      </c>
      <c r="P25" s="4" t="s">
        <v>105</v>
      </c>
      <c r="Q25" s="59">
        <v>1</v>
      </c>
      <c r="R25" s="5" t="s">
        <v>13</v>
      </c>
      <c r="S25" s="59">
        <v>1</v>
      </c>
      <c r="T25" s="4" t="str">
        <f t="shared" si="2"/>
        <v>X</v>
      </c>
      <c r="V25" s="45" t="s">
        <v>106</v>
      </c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40" ht="24.95" customHeight="1" x14ac:dyDescent="0.25">
      <c r="A26" s="33"/>
      <c r="B26" s="4" t="s">
        <v>107</v>
      </c>
      <c r="C26" s="59">
        <v>1</v>
      </c>
      <c r="D26" s="5" t="s">
        <v>13</v>
      </c>
      <c r="E26" s="59">
        <v>0</v>
      </c>
      <c r="F26" s="4" t="str">
        <f t="shared" si="0"/>
        <v>1</v>
      </c>
      <c r="G26" s="2"/>
      <c r="H26" s="33"/>
      <c r="I26" s="4" t="s">
        <v>108</v>
      </c>
      <c r="J26" s="59">
        <v>0</v>
      </c>
      <c r="K26" s="5" t="s">
        <v>13</v>
      </c>
      <c r="L26" s="59">
        <v>2</v>
      </c>
      <c r="M26" s="4" t="str">
        <f t="shared" si="1"/>
        <v>2</v>
      </c>
      <c r="N26" s="2"/>
      <c r="O26" s="33"/>
      <c r="P26" s="4" t="s">
        <v>109</v>
      </c>
      <c r="Q26" s="59">
        <v>0</v>
      </c>
      <c r="R26" s="5" t="s">
        <v>13</v>
      </c>
      <c r="S26" s="59">
        <v>3</v>
      </c>
      <c r="T26" s="4" t="str">
        <f t="shared" si="2"/>
        <v>2</v>
      </c>
      <c r="V26" s="37" t="s">
        <v>110</v>
      </c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7"/>
    </row>
    <row r="27" spans="1:40" ht="24.95" customHeight="1" x14ac:dyDescent="0.2">
      <c r="V27" s="57" t="s">
        <v>111</v>
      </c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7"/>
    </row>
    <row r="28" spans="1:40" ht="24" customHeight="1" x14ac:dyDescent="0.2">
      <c r="V28" s="25" t="s">
        <v>112</v>
      </c>
      <c r="W28" s="26"/>
      <c r="X28" s="26"/>
      <c r="Y28" s="27"/>
      <c r="Z28" s="15"/>
      <c r="AA28" s="25" t="s">
        <v>113</v>
      </c>
      <c r="AB28" s="26"/>
      <c r="AC28" s="26"/>
      <c r="AD28" s="27"/>
      <c r="AE28" s="15"/>
      <c r="AF28" s="25" t="s">
        <v>113</v>
      </c>
      <c r="AG28" s="26"/>
      <c r="AH28" s="26"/>
      <c r="AI28" s="27"/>
      <c r="AJ28" s="15"/>
      <c r="AK28" s="25" t="s">
        <v>113</v>
      </c>
      <c r="AL28" s="26"/>
      <c r="AM28" s="26"/>
      <c r="AN28" s="27"/>
    </row>
    <row r="29" spans="1:40" ht="24" customHeight="1" x14ac:dyDescent="0.2">
      <c r="V29" s="15" t="str">
        <f>KnockoutCalc!$C$32</f>
        <v>Μεξικό</v>
      </c>
      <c r="W29" s="15" t="s">
        <v>13</v>
      </c>
      <c r="X29" s="15" t="str">
        <f>KnockoutCalc!$D$32</f>
        <v>Ελβετία</v>
      </c>
      <c r="Y29" s="16" t="s">
        <v>143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Νότια Αφρική</v>
      </c>
      <c r="AD29" s="16" t="s">
        <v>186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Βραζιλία</v>
      </c>
      <c r="AI29" s="16" t="s">
        <v>194</v>
      </c>
      <c r="AJ29" s="15"/>
      <c r="AK29" s="15" t="str">
        <f>KnockoutCalc!$C$35</f>
        <v>Μαρόκο</v>
      </c>
      <c r="AL29" s="15" t="s">
        <v>13</v>
      </c>
      <c r="AM29" s="15" t="str">
        <f>KnockoutCalc!$D$35</f>
        <v>Ιαπωνία</v>
      </c>
      <c r="AN29" s="17" t="s">
        <v>171</v>
      </c>
    </row>
    <row r="30" spans="1:40" ht="24" customHeight="1" x14ac:dyDescent="0.2">
      <c r="B30" s="20" t="s">
        <v>114</v>
      </c>
      <c r="C30" s="48" t="s">
        <v>769</v>
      </c>
      <c r="D30" s="48"/>
      <c r="E30" s="48"/>
      <c r="F30" s="48"/>
      <c r="G30" s="48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2">
      <c r="B31" s="21" t="s">
        <v>115</v>
      </c>
      <c r="C31" s="58" t="s">
        <v>770</v>
      </c>
      <c r="D31" s="52"/>
      <c r="E31" s="52"/>
      <c r="F31" s="52"/>
      <c r="G31" s="52"/>
      <c r="V31" s="25" t="s">
        <v>116</v>
      </c>
      <c r="W31" s="26"/>
      <c r="X31" s="26"/>
      <c r="Y31" s="27"/>
      <c r="Z31" s="15"/>
      <c r="AA31" s="25" t="s">
        <v>116</v>
      </c>
      <c r="AB31" s="26"/>
      <c r="AC31" s="26"/>
      <c r="AD31" s="27"/>
      <c r="AE31" s="15"/>
      <c r="AF31" s="25" t="s">
        <v>116</v>
      </c>
      <c r="AG31" s="26"/>
      <c r="AH31" s="26"/>
      <c r="AI31" s="27"/>
      <c r="AJ31" s="15"/>
      <c r="AK31" s="25" t="s">
        <v>117</v>
      </c>
      <c r="AL31" s="26"/>
      <c r="AM31" s="26"/>
      <c r="AN31" s="27"/>
    </row>
    <row r="32" spans="1:40" ht="24" customHeight="1" x14ac:dyDescent="0.2">
      <c r="V32" s="15" t="str">
        <f>KnockoutCalc!$C$36</f>
        <v>Γαλλία</v>
      </c>
      <c r="W32" s="15" t="s">
        <v>13</v>
      </c>
      <c r="X32" s="15" t="str">
        <f>KnockoutCalc!$D$36</f>
        <v>Τουρκία</v>
      </c>
      <c r="Y32" s="16" t="s">
        <v>208</v>
      </c>
      <c r="Z32" s="15"/>
      <c r="AA32" s="15" t="str">
        <f>KnockoutCalc!$C$37</f>
        <v>Εκουαδόρ</v>
      </c>
      <c r="AB32" s="15" t="s">
        <v>13</v>
      </c>
      <c r="AC32" s="15" t="str">
        <f>KnockoutCalc!$D$37</f>
        <v>Σενεγάλη</v>
      </c>
      <c r="AD32" s="16" t="s">
        <v>209</v>
      </c>
      <c r="AE32" s="15"/>
      <c r="AF32" s="15" t="str">
        <f>KnockoutCalc!$C$38</f>
        <v>Νότια Κορέα</v>
      </c>
      <c r="AG32" s="15" t="s">
        <v>13</v>
      </c>
      <c r="AH32" s="15" t="str">
        <f>KnockoutCalc!$D$38</f>
        <v>Πράσινο Ακρωτήριο</v>
      </c>
      <c r="AI32" s="16" t="s">
        <v>205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ΛΔ Κονγκό</v>
      </c>
      <c r="AN32" s="17" t="s">
        <v>220</v>
      </c>
    </row>
    <row r="33" spans="22:40" ht="24" customHeight="1" x14ac:dyDescent="0.2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2">
      <c r="V34" s="25" t="s">
        <v>117</v>
      </c>
      <c r="W34" s="26"/>
      <c r="X34" s="26"/>
      <c r="Y34" s="27"/>
      <c r="Z34" s="15"/>
      <c r="AA34" s="25" t="s">
        <v>117</v>
      </c>
      <c r="AB34" s="26"/>
      <c r="AC34" s="26"/>
      <c r="AD34" s="27"/>
      <c r="AE34" s="15"/>
      <c r="AF34" s="25" t="s">
        <v>118</v>
      </c>
      <c r="AG34" s="26"/>
      <c r="AH34" s="26"/>
      <c r="AI34" s="27"/>
      <c r="AJ34" s="15"/>
      <c r="AK34" s="25" t="s">
        <v>118</v>
      </c>
      <c r="AL34" s="26"/>
      <c r="AM34" s="26"/>
      <c r="AN34" s="27"/>
    </row>
    <row r="35" spans="22:40" ht="24" customHeight="1" x14ac:dyDescent="0.2">
      <c r="V35" s="15" t="str">
        <f>KnockoutCalc!$C$40</f>
        <v>ΗΠΑ</v>
      </c>
      <c r="W35" s="15" t="s">
        <v>13</v>
      </c>
      <c r="X35" s="15" t="str">
        <f>KnockoutCalc!$D$40</f>
        <v>Βοσνία και Ερζεγοβίνη</v>
      </c>
      <c r="Y35" s="16" t="s">
        <v>182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Νορβηγία</v>
      </c>
      <c r="AD35" s="16" t="s">
        <v>200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Κροατία</v>
      </c>
      <c r="AI35" s="16" t="s">
        <v>219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7" t="s">
        <v>204</v>
      </c>
    </row>
    <row r="36" spans="22:40" ht="24" customHeight="1" x14ac:dyDescent="0.2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2">
      <c r="V37" s="25" t="s">
        <v>118</v>
      </c>
      <c r="W37" s="26"/>
      <c r="X37" s="26"/>
      <c r="Y37" s="27"/>
      <c r="Z37" s="15"/>
      <c r="AA37" s="25" t="s">
        <v>119</v>
      </c>
      <c r="AB37" s="26"/>
      <c r="AC37" s="26"/>
      <c r="AD37" s="27"/>
      <c r="AE37" s="15"/>
      <c r="AF37" s="25" t="s">
        <v>119</v>
      </c>
      <c r="AG37" s="26"/>
      <c r="AH37" s="26"/>
      <c r="AI37" s="27"/>
      <c r="AJ37" s="15"/>
      <c r="AK37" s="25" t="s">
        <v>119</v>
      </c>
      <c r="AL37" s="26"/>
      <c r="AM37" s="26"/>
      <c r="AN37" s="27"/>
    </row>
    <row r="38" spans="22:40" ht="24" customHeight="1" x14ac:dyDescent="0.2">
      <c r="V38" s="15" t="str">
        <f>KnockoutCalc!$C$44</f>
        <v>Καναδάς</v>
      </c>
      <c r="W38" s="15" t="s">
        <v>13</v>
      </c>
      <c r="X38" s="15" t="str">
        <f>KnockoutCalc!$D$44</f>
        <v>Σουηδία</v>
      </c>
      <c r="Y38" s="16" t="s">
        <v>156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212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Γκάνα</v>
      </c>
      <c r="AI38" s="16" t="s">
        <v>216</v>
      </c>
      <c r="AJ38" s="15"/>
      <c r="AK38" s="15" t="str">
        <f>KnockoutCalc!$C$47</f>
        <v>Παραγουάη</v>
      </c>
      <c r="AL38" s="15" t="s">
        <v>13</v>
      </c>
      <c r="AM38" s="15" t="str">
        <f>KnockoutCalc!$D$47</f>
        <v>Αίγυπτος</v>
      </c>
      <c r="AN38" s="17" t="s">
        <v>201</v>
      </c>
    </row>
    <row r="39" spans="22:40" ht="24" customHeight="1" x14ac:dyDescent="0.2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2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2">
      <c r="V41" s="31" t="s">
        <v>120</v>
      </c>
      <c r="W41" s="26"/>
      <c r="X41" s="26"/>
      <c r="Y41" s="27"/>
      <c r="Z41" s="15"/>
      <c r="AA41" s="31" t="s">
        <v>120</v>
      </c>
      <c r="AB41" s="26"/>
      <c r="AC41" s="26"/>
      <c r="AD41" s="27"/>
      <c r="AE41" s="15"/>
      <c r="AF41" s="31" t="s">
        <v>121</v>
      </c>
      <c r="AG41" s="26"/>
      <c r="AH41" s="26"/>
      <c r="AI41" s="27"/>
      <c r="AJ41" s="15"/>
      <c r="AK41" s="31" t="s">
        <v>121</v>
      </c>
      <c r="AL41" s="26"/>
      <c r="AM41" s="26"/>
      <c r="AN41" s="27"/>
    </row>
    <row r="42" spans="22:40" ht="24" customHeight="1" x14ac:dyDescent="0.2">
      <c r="V42" s="15" t="str">
        <f>KnockoutCalc!$C$48</f>
        <v>Μεξικό</v>
      </c>
      <c r="W42" s="15" t="s">
        <v>13</v>
      </c>
      <c r="X42" s="15" t="str">
        <f>KnockoutCalc!$D$48</f>
        <v>Ολλανδία</v>
      </c>
      <c r="Y42" s="16" t="s">
        <v>143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208</v>
      </c>
      <c r="AE42" s="15"/>
      <c r="AF42" s="15" t="str">
        <f>KnockoutCalc!$C$50</f>
        <v>Μαρόκο</v>
      </c>
      <c r="AG42" s="15" t="s">
        <v>13</v>
      </c>
      <c r="AH42" s="15" t="str">
        <f>KnockoutCalc!$D$50</f>
        <v>Σενεγάλη</v>
      </c>
      <c r="AI42" s="16" t="s">
        <v>209</v>
      </c>
      <c r="AJ42" s="15"/>
      <c r="AK42" s="15" t="str">
        <f>KnockoutCalc!$C$51</f>
        <v>Πράσινο Ακρωτήριο</v>
      </c>
      <c r="AL42" s="15" t="s">
        <v>13</v>
      </c>
      <c r="AM42" s="15" t="str">
        <f>KnockoutCalc!$D$51</f>
        <v>Αγγλία</v>
      </c>
      <c r="AN42" s="17" t="s">
        <v>220</v>
      </c>
    </row>
    <row r="43" spans="22:40" ht="24" customHeight="1" x14ac:dyDescent="0.2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2">
      <c r="V44" s="46" t="s">
        <v>122</v>
      </c>
      <c r="W44" s="26"/>
      <c r="X44" s="26"/>
      <c r="Y44" s="27"/>
      <c r="Z44" s="15"/>
      <c r="AA44" s="46" t="s">
        <v>122</v>
      </c>
      <c r="AB44" s="26"/>
      <c r="AC44" s="26"/>
      <c r="AD44" s="27"/>
      <c r="AE44" s="15"/>
      <c r="AF44" s="46" t="s">
        <v>123</v>
      </c>
      <c r="AG44" s="26"/>
      <c r="AH44" s="26"/>
      <c r="AI44" s="27"/>
      <c r="AJ44" s="15"/>
      <c r="AK44" s="46" t="s">
        <v>123</v>
      </c>
      <c r="AL44" s="26"/>
      <c r="AM44" s="26"/>
      <c r="AN44" s="27"/>
    </row>
    <row r="45" spans="22:40" ht="24" customHeight="1" x14ac:dyDescent="0.2">
      <c r="V45" s="15" t="str">
        <f>KnockoutCalc!$C$52</f>
        <v>Κολομβία</v>
      </c>
      <c r="W45" s="15" t="s">
        <v>13</v>
      </c>
      <c r="X45" s="15" t="str">
        <f>KnockoutCalc!$D$52</f>
        <v>Ισπανία</v>
      </c>
      <c r="Y45" s="16" t="s">
        <v>204</v>
      </c>
      <c r="Z45" s="15"/>
      <c r="AA45" s="15" t="str">
        <f>KnockoutCalc!$C$53</f>
        <v>ΗΠΑ</v>
      </c>
      <c r="AB45" s="15" t="s">
        <v>13</v>
      </c>
      <c r="AC45" s="15" t="str">
        <f>KnockoutCalc!$D$53</f>
        <v>Βέλγιο</v>
      </c>
      <c r="AD45" s="16" t="s">
        <v>182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Αίγυπτος</v>
      </c>
      <c r="AI45" s="16" t="s">
        <v>212</v>
      </c>
      <c r="AJ45" s="15"/>
      <c r="AK45" s="15" t="str">
        <f>KnockoutCalc!$C$55</f>
        <v>Καναδάς</v>
      </c>
      <c r="AL45" s="15" t="s">
        <v>13</v>
      </c>
      <c r="AM45" s="15" t="str">
        <f>KnockoutCalc!$D$55</f>
        <v>Πορτογαλία</v>
      </c>
      <c r="AN45" s="17" t="s">
        <v>216</v>
      </c>
    </row>
    <row r="46" spans="22:40" ht="24" customHeight="1" x14ac:dyDescent="0.2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2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2">
      <c r="V48" s="44" t="s">
        <v>124</v>
      </c>
      <c r="W48" s="26"/>
      <c r="X48" s="26"/>
      <c r="Y48" s="27"/>
      <c r="Z48" s="15"/>
      <c r="AA48" s="44" t="s">
        <v>125</v>
      </c>
      <c r="AB48" s="26"/>
      <c r="AC48" s="26"/>
      <c r="AD48" s="27"/>
      <c r="AE48" s="15"/>
      <c r="AF48" s="44" t="s">
        <v>126</v>
      </c>
      <c r="AG48" s="26"/>
      <c r="AH48" s="26"/>
      <c r="AI48" s="27"/>
      <c r="AJ48" s="15"/>
      <c r="AK48" s="44" t="s">
        <v>126</v>
      </c>
      <c r="AL48" s="26"/>
      <c r="AM48" s="26"/>
      <c r="AN48" s="27"/>
    </row>
    <row r="49" spans="22:40" ht="24" customHeight="1" x14ac:dyDescent="0.2">
      <c r="V49" s="15" t="str">
        <f>KnockoutCalc!$C$56</f>
        <v>Μεξικό</v>
      </c>
      <c r="W49" s="15" t="s">
        <v>13</v>
      </c>
      <c r="X49" s="15" t="str">
        <f>KnockoutCalc!$D$56</f>
        <v>Σενεγάλη</v>
      </c>
      <c r="Y49" s="16" t="s">
        <v>143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220</v>
      </c>
      <c r="AE49" s="15"/>
      <c r="AF49" s="15" t="str">
        <f>KnockoutCalc!$C$58</f>
        <v>ΗΠΑ</v>
      </c>
      <c r="AG49" s="15" t="s">
        <v>13</v>
      </c>
      <c r="AH49" s="15" t="str">
        <f>KnockoutCalc!$D$58</f>
        <v>Ισπανία</v>
      </c>
      <c r="AI49" s="16" t="s">
        <v>204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216</v>
      </c>
    </row>
    <row r="50" spans="22:40" ht="24" customHeight="1" x14ac:dyDescent="0.2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2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2">
      <c r="V52" s="51" t="s">
        <v>127</v>
      </c>
      <c r="W52" s="26"/>
      <c r="X52" s="26"/>
      <c r="Y52" s="27"/>
      <c r="Z52" s="15"/>
      <c r="AA52" s="51" t="s">
        <v>128</v>
      </c>
      <c r="AB52" s="26"/>
      <c r="AC52" s="26"/>
      <c r="AD52" s="27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2">
      <c r="V53" s="15" t="str">
        <f>KnockoutCalc!$C$60</f>
        <v>Μεξικό</v>
      </c>
      <c r="W53" s="15" t="s">
        <v>13</v>
      </c>
      <c r="X53" s="15" t="str">
        <f>KnockoutCalc!$D$60</f>
        <v>Αγγλία</v>
      </c>
      <c r="Y53" s="16" t="s">
        <v>220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Πορτογαλία</v>
      </c>
      <c r="AD53" s="16" t="s">
        <v>216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2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2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2">
      <c r="V56" s="15"/>
      <c r="W56" s="15"/>
      <c r="X56" s="15"/>
      <c r="Y56" s="15"/>
      <c r="Z56" s="15"/>
      <c r="AA56" s="50" t="s">
        <v>129</v>
      </c>
      <c r="AB56" s="26"/>
      <c r="AC56" s="26"/>
      <c r="AD56" s="27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2">
      <c r="V57" s="15"/>
      <c r="W57" s="15"/>
      <c r="X57" s="15"/>
      <c r="Y57" s="15"/>
      <c r="Z57" s="15"/>
      <c r="AA57" s="15" t="str">
        <f>KnockoutCalc!$C$62</f>
        <v>Αγγλία</v>
      </c>
      <c r="AB57" s="15" t="s">
        <v>13</v>
      </c>
      <c r="AC57" s="15" t="str">
        <f>KnockoutCalc!$D$62</f>
        <v>Πορτογαλία</v>
      </c>
      <c r="AD57" s="19" t="s">
        <v>220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2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2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 x14ac:dyDescent="0.2">
      <c r="V60" s="49" t="s">
        <v>130</v>
      </c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22:40" ht="17.45" customHeight="1" x14ac:dyDescent="0.2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 x14ac:dyDescent="0.2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 x14ac:dyDescent="0.2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 x14ac:dyDescent="0.2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 x14ac:dyDescent="0.2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 x14ac:dyDescent="0.2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 x14ac:dyDescent="0.2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 x14ac:dyDescent="0.2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 x14ac:dyDescent="0.2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131</v>
      </c>
      <c r="AP69" t="s">
        <v>132</v>
      </c>
    </row>
    <row r="70" spans="22:42" ht="17.45" customHeight="1" x14ac:dyDescent="0.2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Μεξικό</v>
      </c>
      <c r="AP70" t="str">
        <f>IF($X$29="","",$X$29)</f>
        <v>Ελβετία</v>
      </c>
    </row>
    <row r="71" spans="22:42" ht="17.45" customHeight="1" x14ac:dyDescent="0.2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Νότια Αφρική</v>
      </c>
    </row>
    <row r="72" spans="22:42" ht="17.45" customHeight="1" x14ac:dyDescent="0.2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Βραζιλία</v>
      </c>
    </row>
    <row r="73" spans="22:42" ht="17.45" customHeight="1" x14ac:dyDescent="0.2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Μαρόκο</v>
      </c>
      <c r="AP73" t="str">
        <f>IF($AM$29="","",$AM$29)</f>
        <v>Ιαπωνία</v>
      </c>
    </row>
    <row r="74" spans="22:42" ht="17.45" customHeight="1" x14ac:dyDescent="0.2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Τουρκία</v>
      </c>
    </row>
    <row r="75" spans="22:42" ht="17.45" customHeight="1" x14ac:dyDescent="0.2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Εκουαδόρ</v>
      </c>
      <c r="AP75" t="str">
        <f>IF($AC$32="","",$AC$32)</f>
        <v>Σενεγάλη</v>
      </c>
    </row>
    <row r="76" spans="22:42" x14ac:dyDescent="0.2">
      <c r="AO76" t="str">
        <f>IF($AF$32="","",$AF$32)</f>
        <v>Νότια Κορέα</v>
      </c>
      <c r="AP76" t="str">
        <f>IF($AH$32="","",$AH$32)</f>
        <v>Πράσινο Ακρωτήριο</v>
      </c>
    </row>
    <row r="77" spans="22:42" x14ac:dyDescent="0.2">
      <c r="AO77" t="str">
        <f>IF($AK$32="","",$AK$32)</f>
        <v>Αγγλία</v>
      </c>
      <c r="AP77" t="str">
        <f>IF($AM$32="","",$AM$32)</f>
        <v>ΛΔ Κονγκό</v>
      </c>
    </row>
    <row r="78" spans="22:42" x14ac:dyDescent="0.2">
      <c r="AO78" t="str">
        <f>IF($V$35="","",$V$35)</f>
        <v>ΗΠΑ</v>
      </c>
      <c r="AP78" t="str">
        <f>IF($X$35="","",$X$35)</f>
        <v>Βοσνία και Ερζεγοβίνη</v>
      </c>
    </row>
    <row r="79" spans="22:42" x14ac:dyDescent="0.2">
      <c r="AO79" t="str">
        <f>IF($AA$35="","",$AA$35)</f>
        <v>Βέλγιο</v>
      </c>
      <c r="AP79" t="str">
        <f>IF($AC$35="","",$AC$35)</f>
        <v>Νορβηγία</v>
      </c>
    </row>
    <row r="80" spans="22:42" x14ac:dyDescent="0.2">
      <c r="AO80" t="str">
        <f>IF($AF$35="","",$AF$35)</f>
        <v>Κολομβία</v>
      </c>
      <c r="AP80" t="str">
        <f>IF($AH$35="","",$AH$35)</f>
        <v>Κροατία</v>
      </c>
    </row>
    <row r="81" spans="41:42" x14ac:dyDescent="0.2">
      <c r="AO81" t="str">
        <f>IF($AK$35="","",$AK$35)</f>
        <v>Ισπανία</v>
      </c>
      <c r="AP81" t="str">
        <f>IF($AM$35="","",$AM$35)</f>
        <v>Αυστρία</v>
      </c>
    </row>
    <row r="82" spans="41:42" x14ac:dyDescent="0.2">
      <c r="AO82" t="str">
        <f>IF($V$38="","",$V$38)</f>
        <v>Καναδάς</v>
      </c>
      <c r="AP82" t="str">
        <f>IF($X$38="","",$X$38)</f>
        <v>Σουηδία</v>
      </c>
    </row>
    <row r="83" spans="41:42" x14ac:dyDescent="0.2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2">
      <c r="AO84" t="str">
        <f>IF($AF$38="","",$AF$38)</f>
        <v>Πορτογαλία</v>
      </c>
      <c r="AP84" t="str">
        <f>IF($AH$38="","",$AH$38)</f>
        <v>Γκάνα</v>
      </c>
    </row>
    <row r="85" spans="41:42" x14ac:dyDescent="0.2">
      <c r="AO85" t="str">
        <f>IF($AK$38="","",$AK$38)</f>
        <v>Παραγουάη</v>
      </c>
      <c r="AP85" t="str">
        <f>IF($AM$38="","",$AM$38)</f>
        <v>Αίγυπτος</v>
      </c>
    </row>
    <row r="86" spans="41:42" x14ac:dyDescent="0.2">
      <c r="AO86" t="str">
        <f>IF($V$42="","",$V$42)</f>
        <v>Μεξικό</v>
      </c>
      <c r="AP86" t="str">
        <f>IF($X$42="","",$X$42)</f>
        <v>Ολλανδία</v>
      </c>
    </row>
    <row r="87" spans="41:42" x14ac:dyDescent="0.2">
      <c r="AO87" t="str">
        <f>IF($AA$42="","",$AA$42)</f>
        <v>Γερμανία</v>
      </c>
      <c r="AP87" t="str">
        <f>IF($AC$42="","",$AC$42)</f>
        <v>Γαλλία</v>
      </c>
    </row>
    <row r="88" spans="41:42" x14ac:dyDescent="0.2">
      <c r="AO88" t="str">
        <f>IF($AF$42="","",$AF$42)</f>
        <v>Μαρόκο</v>
      </c>
      <c r="AP88" t="str">
        <f>IF($AH$42="","",$AH$42)</f>
        <v>Σενεγάλη</v>
      </c>
    </row>
    <row r="89" spans="41:42" x14ac:dyDescent="0.2">
      <c r="AO89" t="str">
        <f>IF($AK$42="","",$AK$42)</f>
        <v>Πράσινο Ακρωτήριο</v>
      </c>
      <c r="AP89" t="str">
        <f>IF($AM$42="","",$AM$42)</f>
        <v>Αγγλία</v>
      </c>
    </row>
    <row r="90" spans="41:42" x14ac:dyDescent="0.2">
      <c r="AO90" t="str">
        <f>IF($V$45="","",$V$45)</f>
        <v>Κολομβία</v>
      </c>
      <c r="AP90" t="str">
        <f>IF($X$45="","",$X$45)</f>
        <v>Ισπανία</v>
      </c>
    </row>
    <row r="91" spans="41:42" x14ac:dyDescent="0.2">
      <c r="AO91" t="str">
        <f>IF($AA$45="","",$AA$45)</f>
        <v>ΗΠΑ</v>
      </c>
      <c r="AP91" t="str">
        <f>IF($AC$45="","",$AC$45)</f>
        <v>Βέλγιο</v>
      </c>
    </row>
    <row r="92" spans="41:42" x14ac:dyDescent="0.2">
      <c r="AO92" t="str">
        <f>IF($AF$45="","",$AF$45)</f>
        <v>Αργεντινή</v>
      </c>
      <c r="AP92" t="str">
        <f>IF($AH$45="","",$AH$45)</f>
        <v>Αίγυπτος</v>
      </c>
    </row>
    <row r="93" spans="41:42" x14ac:dyDescent="0.2">
      <c r="AO93" t="str">
        <f>IF($AK$45="","",$AK$45)</f>
        <v>Καναδάς</v>
      </c>
      <c r="AP93" t="str">
        <f>IF($AM$45="","",$AM$45)</f>
        <v>Πορτογαλία</v>
      </c>
    </row>
    <row r="94" spans="41:42" x14ac:dyDescent="0.2">
      <c r="AO94" t="str">
        <f>IF($V$49="","",$V$49)</f>
        <v>Μεξικό</v>
      </c>
      <c r="AP94" t="str">
        <f>IF($X$49="","",$X$49)</f>
        <v>Σενεγάλη</v>
      </c>
    </row>
    <row r="95" spans="41:42" x14ac:dyDescent="0.2">
      <c r="AO95" t="str">
        <f>IF($AA$49="","",$AA$49)</f>
        <v>Αγγλία</v>
      </c>
      <c r="AP95" t="str">
        <f>IF($AC$49="","",$AC$49)</f>
        <v>Γαλλία</v>
      </c>
    </row>
    <row r="96" spans="41:42" x14ac:dyDescent="0.2">
      <c r="AO96" t="str">
        <f>IF($AF$49="","",$AF$49)</f>
        <v>ΗΠΑ</v>
      </c>
      <c r="AP96" t="str">
        <f>IF($AH$49="","",$AH$49)</f>
        <v>Ισπανία</v>
      </c>
    </row>
    <row r="97" spans="41:42" x14ac:dyDescent="0.2">
      <c r="AO97" t="str">
        <f>IF($AK$49="","",$AK$49)</f>
        <v>Αργεντινή</v>
      </c>
      <c r="AP97" t="str">
        <f>IF($AM$49="","",$AM$49)</f>
        <v>Πορτογαλία</v>
      </c>
    </row>
    <row r="98" spans="41:42" x14ac:dyDescent="0.2">
      <c r="AO98" t="str">
        <f>IF($V$53="","",$V$53)</f>
        <v>Μεξικό</v>
      </c>
      <c r="AP98" t="str">
        <f>IF($X$53="","",$X$53)</f>
        <v>Αγγλία</v>
      </c>
    </row>
    <row r="99" spans="41:42" x14ac:dyDescent="0.2">
      <c r="AO99" t="str">
        <f>IF($AA$53="","",$AA$53)</f>
        <v>Ισπανία</v>
      </c>
      <c r="AP99" t="str">
        <f>IF($AC$53="","",$AC$53)</f>
        <v>Πορτογαλία</v>
      </c>
    </row>
    <row r="100" spans="41:42" x14ac:dyDescent="0.2">
      <c r="AO100" t="str">
        <f>IF($AA$57="","",$AA$57)</f>
        <v>Αγγλία</v>
      </c>
      <c r="AP100" t="str">
        <f>IF($AC$57="","",$AC$57)</f>
        <v>Πορτογαλία</v>
      </c>
    </row>
  </sheetData>
  <mergeCells count="93"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</mergeCells>
  <dataValidations count="32">
    <dataValidation type="list" allowBlank="1" sqref="Q3:Q26 C3:C26 E3:E26 J3:J26 L3:L26 S3:S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hyperlinks>
    <hyperlink ref="C31" r:id="rId1" xr:uid="{0E8DBC5C-3D92-4BFB-9189-8FD2B89EDD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7109375" defaultRowHeight="12.75" x14ac:dyDescent="0.2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25">
      <c r="A1" s="11" t="s">
        <v>133</v>
      </c>
      <c r="B1" s="12" t="s">
        <v>134</v>
      </c>
      <c r="C1" s="12" t="s">
        <v>135</v>
      </c>
      <c r="D1" s="12" t="s">
        <v>136</v>
      </c>
      <c r="E1" s="12" t="s">
        <v>137</v>
      </c>
      <c r="F1" s="12" t="s">
        <v>138</v>
      </c>
      <c r="G1" s="12" t="s">
        <v>139</v>
      </c>
      <c r="H1" s="12" t="s">
        <v>140</v>
      </c>
      <c r="I1" s="12" t="s">
        <v>141</v>
      </c>
      <c r="J1" s="12" t="s">
        <v>142</v>
      </c>
    </row>
    <row r="2" spans="1:10" ht="15" customHeight="1" x14ac:dyDescent="0.25">
      <c r="A2" s="13">
        <v>46184</v>
      </c>
      <c r="B2" s="13">
        <v>1</v>
      </c>
      <c r="C2" s="13" t="s">
        <v>11</v>
      </c>
      <c r="D2" s="13" t="s">
        <v>143</v>
      </c>
      <c r="E2" s="13" t="s">
        <v>144</v>
      </c>
      <c r="F2" s="13"/>
      <c r="G2" s="13"/>
      <c r="H2" s="13" t="s">
        <v>145</v>
      </c>
      <c r="I2" s="13" t="s">
        <v>146</v>
      </c>
      <c r="J2" s="13" t="s">
        <v>147</v>
      </c>
    </row>
    <row r="3" spans="1:10" ht="15" customHeight="1" x14ac:dyDescent="0.25">
      <c r="A3" s="13">
        <v>46184</v>
      </c>
      <c r="B3" s="13">
        <v>1</v>
      </c>
      <c r="C3" s="13" t="s">
        <v>11</v>
      </c>
      <c r="D3" s="13" t="s">
        <v>148</v>
      </c>
      <c r="E3" s="13" t="s">
        <v>149</v>
      </c>
      <c r="F3" s="13"/>
      <c r="G3" s="13"/>
      <c r="H3" s="13" t="s">
        <v>150</v>
      </c>
      <c r="I3" s="13" t="s">
        <v>151</v>
      </c>
      <c r="J3" s="13" t="s">
        <v>147</v>
      </c>
    </row>
    <row r="4" spans="1:10" ht="15" customHeight="1" x14ac:dyDescent="0.25">
      <c r="A4" s="13">
        <v>46191</v>
      </c>
      <c r="B4" s="13">
        <v>2</v>
      </c>
      <c r="C4" s="13" t="s">
        <v>11</v>
      </c>
      <c r="D4" s="13" t="s">
        <v>149</v>
      </c>
      <c r="E4" s="13" t="s">
        <v>144</v>
      </c>
      <c r="F4" s="13"/>
      <c r="G4" s="13"/>
      <c r="H4" s="13" t="s">
        <v>152</v>
      </c>
      <c r="I4" s="13" t="s">
        <v>153</v>
      </c>
      <c r="J4" s="13" t="s">
        <v>147</v>
      </c>
    </row>
    <row r="5" spans="1:10" ht="15" customHeight="1" x14ac:dyDescent="0.25">
      <c r="A5" s="13">
        <v>46191</v>
      </c>
      <c r="B5" s="13">
        <v>2</v>
      </c>
      <c r="C5" s="13" t="s">
        <v>11</v>
      </c>
      <c r="D5" s="13" t="s">
        <v>143</v>
      </c>
      <c r="E5" s="13" t="s">
        <v>148</v>
      </c>
      <c r="F5" s="13"/>
      <c r="G5" s="13"/>
      <c r="H5" s="13" t="s">
        <v>150</v>
      </c>
      <c r="I5" s="13" t="s">
        <v>151</v>
      </c>
      <c r="J5" s="13" t="s">
        <v>147</v>
      </c>
    </row>
    <row r="6" spans="1:10" ht="15" customHeight="1" x14ac:dyDescent="0.25">
      <c r="A6" s="13">
        <v>46197</v>
      </c>
      <c r="B6" s="13">
        <v>3</v>
      </c>
      <c r="C6" s="13" t="s">
        <v>11</v>
      </c>
      <c r="D6" s="13" t="s">
        <v>149</v>
      </c>
      <c r="E6" s="13" t="s">
        <v>143</v>
      </c>
      <c r="F6" s="13"/>
      <c r="G6" s="13"/>
      <c r="H6" s="13" t="s">
        <v>145</v>
      </c>
      <c r="I6" s="13" t="s">
        <v>146</v>
      </c>
      <c r="J6" s="13" t="s">
        <v>147</v>
      </c>
    </row>
    <row r="7" spans="1:10" ht="15" customHeight="1" x14ac:dyDescent="0.25">
      <c r="A7" s="13">
        <v>46197</v>
      </c>
      <c r="B7" s="13">
        <v>3</v>
      </c>
      <c r="C7" s="13" t="s">
        <v>11</v>
      </c>
      <c r="D7" s="13" t="s">
        <v>144</v>
      </c>
      <c r="E7" s="13" t="s">
        <v>148</v>
      </c>
      <c r="F7" s="13"/>
      <c r="G7" s="13"/>
      <c r="H7" s="13" t="s">
        <v>154</v>
      </c>
      <c r="I7" s="13" t="s">
        <v>155</v>
      </c>
      <c r="J7" s="13" t="s">
        <v>147</v>
      </c>
    </row>
    <row r="8" spans="1:10" ht="15" customHeight="1" x14ac:dyDescent="0.25">
      <c r="A8" s="13">
        <v>46185</v>
      </c>
      <c r="B8" s="13">
        <v>1</v>
      </c>
      <c r="C8" s="13" t="s">
        <v>22</v>
      </c>
      <c r="D8" s="13" t="s">
        <v>156</v>
      </c>
      <c r="E8" s="13" t="s">
        <v>157</v>
      </c>
      <c r="F8" s="13"/>
      <c r="G8" s="13"/>
      <c r="H8" s="13" t="s">
        <v>158</v>
      </c>
      <c r="I8" s="13" t="s">
        <v>159</v>
      </c>
      <c r="J8" s="13" t="s">
        <v>147</v>
      </c>
    </row>
    <row r="9" spans="1:10" ht="15" customHeight="1" x14ac:dyDescent="0.25">
      <c r="A9" s="13">
        <v>46186</v>
      </c>
      <c r="B9" s="13">
        <v>1</v>
      </c>
      <c r="C9" s="13" t="s">
        <v>22</v>
      </c>
      <c r="D9" s="13" t="s">
        <v>160</v>
      </c>
      <c r="E9" s="13" t="s">
        <v>161</v>
      </c>
      <c r="F9" s="13"/>
      <c r="G9" s="13"/>
      <c r="H9" s="13" t="s">
        <v>162</v>
      </c>
      <c r="I9" s="13" t="s">
        <v>163</v>
      </c>
      <c r="J9" s="13" t="s">
        <v>147</v>
      </c>
    </row>
    <row r="10" spans="1:10" ht="15" customHeight="1" x14ac:dyDescent="0.25">
      <c r="A10" s="13">
        <v>46191</v>
      </c>
      <c r="B10" s="13">
        <v>2</v>
      </c>
      <c r="C10" s="13" t="s">
        <v>22</v>
      </c>
      <c r="D10" s="13" t="s">
        <v>161</v>
      </c>
      <c r="E10" s="13" t="s">
        <v>157</v>
      </c>
      <c r="F10" s="13"/>
      <c r="G10" s="13"/>
      <c r="H10" s="13" t="s">
        <v>164</v>
      </c>
      <c r="I10" s="13" t="s">
        <v>165</v>
      </c>
      <c r="J10" s="13" t="s">
        <v>147</v>
      </c>
    </row>
    <row r="11" spans="1:10" ht="15" customHeight="1" x14ac:dyDescent="0.25">
      <c r="A11" s="13">
        <v>46191</v>
      </c>
      <c r="B11" s="13">
        <v>2</v>
      </c>
      <c r="C11" s="13" t="s">
        <v>22</v>
      </c>
      <c r="D11" s="13" t="s">
        <v>156</v>
      </c>
      <c r="E11" s="13" t="s">
        <v>160</v>
      </c>
      <c r="F11" s="13"/>
      <c r="G11" s="13"/>
      <c r="H11" s="13" t="s">
        <v>166</v>
      </c>
      <c r="I11" s="13" t="s">
        <v>167</v>
      </c>
      <c r="J11" s="13" t="s">
        <v>147</v>
      </c>
    </row>
    <row r="12" spans="1:10" ht="15" customHeight="1" x14ac:dyDescent="0.25">
      <c r="A12" s="13">
        <v>46197</v>
      </c>
      <c r="B12" s="13">
        <v>3</v>
      </c>
      <c r="C12" s="13" t="s">
        <v>22</v>
      </c>
      <c r="D12" s="13" t="s">
        <v>161</v>
      </c>
      <c r="E12" s="13" t="s">
        <v>156</v>
      </c>
      <c r="F12" s="13"/>
      <c r="G12" s="13"/>
      <c r="H12" s="13" t="s">
        <v>166</v>
      </c>
      <c r="I12" s="13" t="s">
        <v>167</v>
      </c>
      <c r="J12" s="13" t="s">
        <v>147</v>
      </c>
    </row>
    <row r="13" spans="1:10" ht="15" customHeight="1" x14ac:dyDescent="0.25">
      <c r="A13" s="13">
        <v>46197</v>
      </c>
      <c r="B13" s="13">
        <v>3</v>
      </c>
      <c r="C13" s="13" t="s">
        <v>22</v>
      </c>
      <c r="D13" s="13" t="s">
        <v>157</v>
      </c>
      <c r="E13" s="13" t="s">
        <v>160</v>
      </c>
      <c r="F13" s="13"/>
      <c r="G13" s="13"/>
      <c r="H13" s="13" t="s">
        <v>168</v>
      </c>
      <c r="I13" s="13" t="s">
        <v>169</v>
      </c>
      <c r="J13" s="13" t="s">
        <v>147</v>
      </c>
    </row>
    <row r="14" spans="1:10" ht="15" customHeight="1" x14ac:dyDescent="0.25">
      <c r="A14" s="13">
        <v>46186</v>
      </c>
      <c r="B14" s="13">
        <v>1</v>
      </c>
      <c r="C14" s="13" t="s">
        <v>29</v>
      </c>
      <c r="D14" s="13" t="s">
        <v>170</v>
      </c>
      <c r="E14" s="13" t="s">
        <v>171</v>
      </c>
      <c r="F14" s="13"/>
      <c r="G14" s="13"/>
      <c r="H14" s="13" t="s">
        <v>172</v>
      </c>
      <c r="I14" s="13" t="s">
        <v>173</v>
      </c>
      <c r="J14" s="13" t="s">
        <v>147</v>
      </c>
    </row>
    <row r="15" spans="1:10" ht="15" customHeight="1" x14ac:dyDescent="0.25">
      <c r="A15" s="13">
        <v>46186</v>
      </c>
      <c r="B15" s="13">
        <v>1</v>
      </c>
      <c r="C15" s="13" t="s">
        <v>29</v>
      </c>
      <c r="D15" s="13" t="s">
        <v>174</v>
      </c>
      <c r="E15" s="13" t="s">
        <v>175</v>
      </c>
      <c r="F15" s="13"/>
      <c r="G15" s="13"/>
      <c r="H15" s="13" t="s">
        <v>176</v>
      </c>
      <c r="I15" s="13" t="s">
        <v>177</v>
      </c>
      <c r="J15" s="13" t="s">
        <v>147</v>
      </c>
    </row>
    <row r="16" spans="1:10" ht="15" customHeight="1" x14ac:dyDescent="0.25">
      <c r="A16" s="13">
        <v>46192</v>
      </c>
      <c r="B16" s="13">
        <v>2</v>
      </c>
      <c r="C16" s="13" t="s">
        <v>29</v>
      </c>
      <c r="D16" s="13" t="s">
        <v>175</v>
      </c>
      <c r="E16" s="13" t="s">
        <v>171</v>
      </c>
      <c r="F16" s="13"/>
      <c r="G16" s="13"/>
      <c r="H16" s="13" t="s">
        <v>176</v>
      </c>
      <c r="I16" s="13" t="s">
        <v>177</v>
      </c>
      <c r="J16" s="13" t="s">
        <v>147</v>
      </c>
    </row>
    <row r="17" spans="1:10" ht="15" customHeight="1" x14ac:dyDescent="0.25">
      <c r="A17" s="13">
        <v>46192</v>
      </c>
      <c r="B17" s="13">
        <v>2</v>
      </c>
      <c r="C17" s="13" t="s">
        <v>29</v>
      </c>
      <c r="D17" s="13" t="s">
        <v>170</v>
      </c>
      <c r="E17" s="13" t="s">
        <v>174</v>
      </c>
      <c r="F17" s="13"/>
      <c r="G17" s="13"/>
      <c r="H17" s="13" t="s">
        <v>178</v>
      </c>
      <c r="I17" s="13" t="s">
        <v>179</v>
      </c>
      <c r="J17" s="13" t="s">
        <v>147</v>
      </c>
    </row>
    <row r="18" spans="1:10" ht="15" customHeight="1" x14ac:dyDescent="0.25">
      <c r="A18" s="13">
        <v>46197</v>
      </c>
      <c r="B18" s="13">
        <v>3</v>
      </c>
      <c r="C18" s="13" t="s">
        <v>29</v>
      </c>
      <c r="D18" s="13" t="s">
        <v>175</v>
      </c>
      <c r="E18" s="13" t="s">
        <v>170</v>
      </c>
      <c r="F18" s="13"/>
      <c r="G18" s="13"/>
      <c r="H18" s="13" t="s">
        <v>180</v>
      </c>
      <c r="I18" s="13" t="s">
        <v>181</v>
      </c>
      <c r="J18" s="13" t="s">
        <v>147</v>
      </c>
    </row>
    <row r="19" spans="1:10" ht="15" customHeight="1" x14ac:dyDescent="0.25">
      <c r="A19" s="13">
        <v>46197</v>
      </c>
      <c r="B19" s="13">
        <v>3</v>
      </c>
      <c r="C19" s="13" t="s">
        <v>29</v>
      </c>
      <c r="D19" s="13" t="s">
        <v>171</v>
      </c>
      <c r="E19" s="13" t="s">
        <v>174</v>
      </c>
      <c r="F19" s="13"/>
      <c r="G19" s="13"/>
      <c r="H19" s="13" t="s">
        <v>152</v>
      </c>
      <c r="I19" s="13" t="s">
        <v>153</v>
      </c>
      <c r="J19" s="13" t="s">
        <v>147</v>
      </c>
    </row>
    <row r="20" spans="1:10" ht="15" customHeight="1" x14ac:dyDescent="0.25">
      <c r="A20" s="13">
        <v>46185</v>
      </c>
      <c r="B20" s="13">
        <v>1</v>
      </c>
      <c r="C20" s="13" t="s">
        <v>36</v>
      </c>
      <c r="D20" s="13" t="s">
        <v>182</v>
      </c>
      <c r="E20" s="13" t="s">
        <v>183</v>
      </c>
      <c r="F20" s="13"/>
      <c r="G20" s="13"/>
      <c r="H20" s="13" t="s">
        <v>164</v>
      </c>
      <c r="I20" s="13" t="s">
        <v>165</v>
      </c>
      <c r="J20" s="13" t="s">
        <v>147</v>
      </c>
    </row>
    <row r="21" spans="1:10" ht="15" customHeight="1" x14ac:dyDescent="0.25">
      <c r="A21" s="13">
        <v>46186</v>
      </c>
      <c r="B21" s="13">
        <v>1</v>
      </c>
      <c r="C21" s="13" t="s">
        <v>36</v>
      </c>
      <c r="D21" s="13" t="s">
        <v>184</v>
      </c>
      <c r="E21" s="13" t="s">
        <v>185</v>
      </c>
      <c r="F21" s="13"/>
      <c r="G21" s="13"/>
      <c r="H21" s="13" t="s">
        <v>166</v>
      </c>
      <c r="I21" s="13" t="s">
        <v>167</v>
      </c>
      <c r="J21" s="13" t="s">
        <v>147</v>
      </c>
    </row>
    <row r="22" spans="1:10" ht="15" customHeight="1" x14ac:dyDescent="0.25">
      <c r="A22" s="13">
        <v>46192</v>
      </c>
      <c r="B22" s="13">
        <v>2</v>
      </c>
      <c r="C22" s="13" t="s">
        <v>36</v>
      </c>
      <c r="D22" s="13" t="s">
        <v>185</v>
      </c>
      <c r="E22" s="13" t="s">
        <v>183</v>
      </c>
      <c r="F22" s="13"/>
      <c r="G22" s="13"/>
      <c r="H22" s="13" t="s">
        <v>162</v>
      </c>
      <c r="I22" s="13" t="s">
        <v>163</v>
      </c>
      <c r="J22" s="13" t="s">
        <v>147</v>
      </c>
    </row>
    <row r="23" spans="1:10" ht="15" customHeight="1" x14ac:dyDescent="0.25">
      <c r="A23" s="13">
        <v>46192</v>
      </c>
      <c r="B23" s="13">
        <v>2</v>
      </c>
      <c r="C23" s="13" t="s">
        <v>36</v>
      </c>
      <c r="D23" s="13" t="s">
        <v>182</v>
      </c>
      <c r="E23" s="13" t="s">
        <v>184</v>
      </c>
      <c r="F23" s="13"/>
      <c r="G23" s="13"/>
      <c r="H23" s="13" t="s">
        <v>168</v>
      </c>
      <c r="I23" s="13" t="s">
        <v>169</v>
      </c>
      <c r="J23" s="13" t="s">
        <v>147</v>
      </c>
    </row>
    <row r="24" spans="1:10" ht="15" customHeight="1" x14ac:dyDescent="0.25">
      <c r="A24" s="13">
        <v>46198</v>
      </c>
      <c r="B24" s="13">
        <v>3</v>
      </c>
      <c r="C24" s="13" t="s">
        <v>36</v>
      </c>
      <c r="D24" s="13" t="s">
        <v>185</v>
      </c>
      <c r="E24" s="13" t="s">
        <v>182</v>
      </c>
      <c r="F24" s="13"/>
      <c r="G24" s="13"/>
      <c r="H24" s="13" t="s">
        <v>164</v>
      </c>
      <c r="I24" s="13" t="s">
        <v>165</v>
      </c>
      <c r="J24" s="13" t="s">
        <v>147</v>
      </c>
    </row>
    <row r="25" spans="1:10" ht="15" customHeight="1" x14ac:dyDescent="0.25">
      <c r="A25" s="13">
        <v>46198</v>
      </c>
      <c r="B25" s="13">
        <v>3</v>
      </c>
      <c r="C25" s="13" t="s">
        <v>36</v>
      </c>
      <c r="D25" s="13" t="s">
        <v>183</v>
      </c>
      <c r="E25" s="13" t="s">
        <v>184</v>
      </c>
      <c r="F25" s="13"/>
      <c r="G25" s="13"/>
      <c r="H25" s="13" t="s">
        <v>162</v>
      </c>
      <c r="I25" s="13" t="s">
        <v>163</v>
      </c>
      <c r="J25" s="13" t="s">
        <v>147</v>
      </c>
    </row>
    <row r="26" spans="1:10" ht="15" customHeight="1" x14ac:dyDescent="0.25">
      <c r="A26" s="13">
        <v>46187</v>
      </c>
      <c r="B26" s="13">
        <v>1</v>
      </c>
      <c r="C26" s="13" t="s">
        <v>47</v>
      </c>
      <c r="D26" s="13" t="s">
        <v>186</v>
      </c>
      <c r="E26" s="13" t="s">
        <v>187</v>
      </c>
      <c r="F26" s="13"/>
      <c r="G26" s="13"/>
      <c r="H26" s="13" t="s">
        <v>188</v>
      </c>
      <c r="I26" s="13" t="s">
        <v>189</v>
      </c>
      <c r="J26" s="13" t="s">
        <v>147</v>
      </c>
    </row>
    <row r="27" spans="1:10" ht="15" customHeight="1" x14ac:dyDescent="0.25">
      <c r="A27" s="13">
        <v>46187</v>
      </c>
      <c r="B27" s="13">
        <v>1</v>
      </c>
      <c r="C27" s="13" t="s">
        <v>47</v>
      </c>
      <c r="D27" s="13" t="s">
        <v>190</v>
      </c>
      <c r="E27" s="13" t="s">
        <v>191</v>
      </c>
      <c r="F27" s="13"/>
      <c r="G27" s="13"/>
      <c r="H27" s="13" t="s">
        <v>178</v>
      </c>
      <c r="I27" s="13" t="s">
        <v>179</v>
      </c>
      <c r="J27" s="13" t="s">
        <v>147</v>
      </c>
    </row>
    <row r="28" spans="1:10" ht="15" customHeight="1" x14ac:dyDescent="0.25">
      <c r="A28" s="13">
        <v>46193</v>
      </c>
      <c r="B28" s="13">
        <v>2</v>
      </c>
      <c r="C28" s="13" t="s">
        <v>47</v>
      </c>
      <c r="D28" s="13" t="s">
        <v>186</v>
      </c>
      <c r="E28" s="13" t="s">
        <v>190</v>
      </c>
      <c r="F28" s="13"/>
      <c r="G28" s="13"/>
      <c r="H28" s="13" t="s">
        <v>158</v>
      </c>
      <c r="I28" s="13" t="s">
        <v>159</v>
      </c>
      <c r="J28" s="13" t="s">
        <v>147</v>
      </c>
    </row>
    <row r="29" spans="1:10" ht="15" customHeight="1" x14ac:dyDescent="0.25">
      <c r="A29" s="13">
        <v>46193</v>
      </c>
      <c r="B29" s="13">
        <v>2</v>
      </c>
      <c r="C29" s="13" t="s">
        <v>47</v>
      </c>
      <c r="D29" s="13" t="s">
        <v>191</v>
      </c>
      <c r="E29" s="13" t="s">
        <v>187</v>
      </c>
      <c r="F29" s="13"/>
      <c r="G29" s="13"/>
      <c r="H29" s="13" t="s">
        <v>192</v>
      </c>
      <c r="I29" s="13" t="s">
        <v>193</v>
      </c>
      <c r="J29" s="13" t="s">
        <v>147</v>
      </c>
    </row>
    <row r="30" spans="1:10" ht="15" customHeight="1" x14ac:dyDescent="0.25">
      <c r="A30" s="13">
        <v>46198</v>
      </c>
      <c r="B30" s="13">
        <v>3</v>
      </c>
      <c r="C30" s="13" t="s">
        <v>47</v>
      </c>
      <c r="D30" s="13" t="s">
        <v>191</v>
      </c>
      <c r="E30" s="13" t="s">
        <v>186</v>
      </c>
      <c r="F30" s="13"/>
      <c r="G30" s="13"/>
      <c r="H30" s="13" t="s">
        <v>172</v>
      </c>
      <c r="I30" s="13" t="s">
        <v>173</v>
      </c>
      <c r="J30" s="13" t="s">
        <v>147</v>
      </c>
    </row>
    <row r="31" spans="1:10" ht="15" customHeight="1" x14ac:dyDescent="0.25">
      <c r="A31" s="13">
        <v>46198</v>
      </c>
      <c r="B31" s="13">
        <v>3</v>
      </c>
      <c r="C31" s="13" t="s">
        <v>47</v>
      </c>
      <c r="D31" s="13" t="s">
        <v>187</v>
      </c>
      <c r="E31" s="13" t="s">
        <v>190</v>
      </c>
      <c r="F31" s="13"/>
      <c r="G31" s="13"/>
      <c r="H31" s="13" t="s">
        <v>178</v>
      </c>
      <c r="I31" s="13" t="s">
        <v>179</v>
      </c>
      <c r="J31" s="13" t="s">
        <v>147</v>
      </c>
    </row>
    <row r="32" spans="1:10" ht="15" customHeight="1" x14ac:dyDescent="0.25">
      <c r="A32" s="13">
        <v>46187</v>
      </c>
      <c r="B32" s="13">
        <v>1</v>
      </c>
      <c r="C32" s="13" t="s">
        <v>54</v>
      </c>
      <c r="D32" s="13" t="s">
        <v>194</v>
      </c>
      <c r="E32" s="13" t="s">
        <v>195</v>
      </c>
      <c r="F32" s="13"/>
      <c r="G32" s="13"/>
      <c r="H32" s="13" t="s">
        <v>196</v>
      </c>
      <c r="I32" s="13" t="s">
        <v>197</v>
      </c>
      <c r="J32" s="13" t="s">
        <v>147</v>
      </c>
    </row>
    <row r="33" spans="1:10" ht="15" customHeight="1" x14ac:dyDescent="0.25">
      <c r="A33" s="13">
        <v>46187</v>
      </c>
      <c r="B33" s="13">
        <v>1</v>
      </c>
      <c r="C33" s="13" t="s">
        <v>54</v>
      </c>
      <c r="D33" s="13" t="s">
        <v>198</v>
      </c>
      <c r="E33" s="13" t="s">
        <v>199</v>
      </c>
      <c r="F33" s="13"/>
      <c r="G33" s="13"/>
      <c r="H33" s="13" t="s">
        <v>154</v>
      </c>
      <c r="I33" s="13" t="s">
        <v>155</v>
      </c>
      <c r="J33" s="13" t="s">
        <v>147</v>
      </c>
    </row>
    <row r="34" spans="1:10" ht="15" customHeight="1" x14ac:dyDescent="0.25">
      <c r="A34" s="13">
        <v>46193</v>
      </c>
      <c r="B34" s="13">
        <v>2</v>
      </c>
      <c r="C34" s="13" t="s">
        <v>54</v>
      </c>
      <c r="D34" s="13" t="s">
        <v>194</v>
      </c>
      <c r="E34" s="13" t="s">
        <v>198</v>
      </c>
      <c r="F34" s="13"/>
      <c r="G34" s="13"/>
      <c r="H34" s="13" t="s">
        <v>188</v>
      </c>
      <c r="I34" s="13" t="s">
        <v>189</v>
      </c>
      <c r="J34" s="13" t="s">
        <v>147</v>
      </c>
    </row>
    <row r="35" spans="1:10" ht="15" customHeight="1" x14ac:dyDescent="0.25">
      <c r="A35" s="13">
        <v>46193</v>
      </c>
      <c r="B35" s="13">
        <v>2</v>
      </c>
      <c r="C35" s="13" t="s">
        <v>54</v>
      </c>
      <c r="D35" s="13" t="s">
        <v>199</v>
      </c>
      <c r="E35" s="13" t="s">
        <v>195</v>
      </c>
      <c r="F35" s="13"/>
      <c r="G35" s="13"/>
      <c r="H35" s="13" t="s">
        <v>154</v>
      </c>
      <c r="I35" s="13" t="s">
        <v>155</v>
      </c>
      <c r="J35" s="13" t="s">
        <v>147</v>
      </c>
    </row>
    <row r="36" spans="1:10" ht="15" customHeight="1" x14ac:dyDescent="0.25">
      <c r="A36" s="13">
        <v>46198</v>
      </c>
      <c r="B36" s="13">
        <v>3</v>
      </c>
      <c r="C36" s="13" t="s">
        <v>54</v>
      </c>
      <c r="D36" s="13" t="s">
        <v>195</v>
      </c>
      <c r="E36" s="13" t="s">
        <v>198</v>
      </c>
      <c r="F36" s="13"/>
      <c r="G36" s="13"/>
      <c r="H36" s="13" t="s">
        <v>196</v>
      </c>
      <c r="I36" s="13" t="s">
        <v>197</v>
      </c>
      <c r="J36" s="13" t="s">
        <v>147</v>
      </c>
    </row>
    <row r="37" spans="1:10" ht="15" customHeight="1" x14ac:dyDescent="0.25">
      <c r="A37" s="13">
        <v>46198</v>
      </c>
      <c r="B37" s="13">
        <v>3</v>
      </c>
      <c r="C37" s="13" t="s">
        <v>54</v>
      </c>
      <c r="D37" s="13" t="s">
        <v>199</v>
      </c>
      <c r="E37" s="13" t="s">
        <v>194</v>
      </c>
      <c r="F37" s="13"/>
      <c r="G37" s="13"/>
      <c r="H37" s="13" t="s">
        <v>192</v>
      </c>
      <c r="I37" s="13" t="s">
        <v>193</v>
      </c>
      <c r="J37" s="13" t="s">
        <v>147</v>
      </c>
    </row>
    <row r="38" spans="1:10" ht="15" customHeight="1" x14ac:dyDescent="0.25">
      <c r="A38" s="13">
        <v>46188</v>
      </c>
      <c r="B38" s="13">
        <v>1</v>
      </c>
      <c r="C38" s="13" t="s">
        <v>61</v>
      </c>
      <c r="D38" s="13" t="s">
        <v>200</v>
      </c>
      <c r="E38" s="13" t="s">
        <v>201</v>
      </c>
      <c r="F38" s="13"/>
      <c r="G38" s="13"/>
      <c r="H38" s="13" t="s">
        <v>166</v>
      </c>
      <c r="I38" s="13" t="s">
        <v>167</v>
      </c>
      <c r="J38" s="13" t="s">
        <v>147</v>
      </c>
    </row>
    <row r="39" spans="1:10" ht="15" customHeight="1" x14ac:dyDescent="0.25">
      <c r="A39" s="13">
        <v>46188</v>
      </c>
      <c r="B39" s="13">
        <v>1</v>
      </c>
      <c r="C39" s="13" t="s">
        <v>61</v>
      </c>
      <c r="D39" s="13" t="s">
        <v>202</v>
      </c>
      <c r="E39" s="13" t="s">
        <v>203</v>
      </c>
      <c r="F39" s="13"/>
      <c r="G39" s="13"/>
      <c r="H39" s="13" t="s">
        <v>164</v>
      </c>
      <c r="I39" s="13" t="s">
        <v>165</v>
      </c>
      <c r="J39" s="13" t="s">
        <v>147</v>
      </c>
    </row>
    <row r="40" spans="1:10" ht="15" customHeight="1" x14ac:dyDescent="0.25">
      <c r="A40" s="13">
        <v>46194</v>
      </c>
      <c r="B40" s="13">
        <v>2</v>
      </c>
      <c r="C40" s="13" t="s">
        <v>61</v>
      </c>
      <c r="D40" s="13" t="s">
        <v>200</v>
      </c>
      <c r="E40" s="13" t="s">
        <v>202</v>
      </c>
      <c r="F40" s="13"/>
      <c r="G40" s="13"/>
      <c r="H40" s="13" t="s">
        <v>164</v>
      </c>
      <c r="I40" s="13" t="s">
        <v>165</v>
      </c>
      <c r="J40" s="13" t="s">
        <v>147</v>
      </c>
    </row>
    <row r="41" spans="1:10" ht="15" customHeight="1" x14ac:dyDescent="0.25">
      <c r="A41" s="13">
        <v>46194</v>
      </c>
      <c r="B41" s="13">
        <v>2</v>
      </c>
      <c r="C41" s="13" t="s">
        <v>61</v>
      </c>
      <c r="D41" s="13" t="s">
        <v>203</v>
      </c>
      <c r="E41" s="13" t="s">
        <v>201</v>
      </c>
      <c r="F41" s="13"/>
      <c r="G41" s="13"/>
      <c r="H41" s="13" t="s">
        <v>166</v>
      </c>
      <c r="I41" s="13" t="s">
        <v>167</v>
      </c>
      <c r="J41" s="13" t="s">
        <v>147</v>
      </c>
    </row>
    <row r="42" spans="1:10" ht="15" customHeight="1" x14ac:dyDescent="0.25">
      <c r="A42" s="13">
        <v>46199</v>
      </c>
      <c r="B42" s="13">
        <v>3</v>
      </c>
      <c r="C42" s="13" t="s">
        <v>61</v>
      </c>
      <c r="D42" s="13" t="s">
        <v>201</v>
      </c>
      <c r="E42" s="13" t="s">
        <v>202</v>
      </c>
      <c r="F42" s="13"/>
      <c r="G42" s="13"/>
      <c r="H42" s="13" t="s">
        <v>168</v>
      </c>
      <c r="I42" s="13" t="s">
        <v>169</v>
      </c>
      <c r="J42" s="13" t="s">
        <v>147</v>
      </c>
    </row>
    <row r="43" spans="1:10" ht="15" customHeight="1" x14ac:dyDescent="0.25">
      <c r="A43" s="13">
        <v>46199</v>
      </c>
      <c r="B43" s="13">
        <v>3</v>
      </c>
      <c r="C43" s="13" t="s">
        <v>61</v>
      </c>
      <c r="D43" s="13" t="s">
        <v>203</v>
      </c>
      <c r="E43" s="13" t="s">
        <v>200</v>
      </c>
      <c r="F43" s="13"/>
      <c r="G43" s="13"/>
      <c r="H43" s="13" t="s">
        <v>166</v>
      </c>
      <c r="I43" s="13" t="s">
        <v>167</v>
      </c>
      <c r="J43" s="13" t="s">
        <v>147</v>
      </c>
    </row>
    <row r="44" spans="1:10" ht="15" customHeight="1" x14ac:dyDescent="0.25">
      <c r="A44" s="13">
        <v>46188</v>
      </c>
      <c r="B44" s="13">
        <v>1</v>
      </c>
      <c r="C44" s="13" t="s">
        <v>72</v>
      </c>
      <c r="D44" s="13" t="s">
        <v>204</v>
      </c>
      <c r="E44" s="13" t="s">
        <v>205</v>
      </c>
      <c r="F44" s="13"/>
      <c r="G44" s="13"/>
      <c r="H44" s="13" t="s">
        <v>152</v>
      </c>
      <c r="I44" s="13" t="s">
        <v>153</v>
      </c>
      <c r="J44" s="13" t="s">
        <v>147</v>
      </c>
    </row>
    <row r="45" spans="1:10" ht="15" customHeight="1" x14ac:dyDescent="0.25">
      <c r="A45" s="13">
        <v>46188</v>
      </c>
      <c r="B45" s="13">
        <v>1</v>
      </c>
      <c r="C45" s="13" t="s">
        <v>72</v>
      </c>
      <c r="D45" s="13" t="s">
        <v>206</v>
      </c>
      <c r="E45" s="13" t="s">
        <v>207</v>
      </c>
      <c r="F45" s="13"/>
      <c r="G45" s="13"/>
      <c r="H45" s="13" t="s">
        <v>180</v>
      </c>
      <c r="I45" s="13" t="s">
        <v>181</v>
      </c>
      <c r="J45" s="13" t="s">
        <v>147</v>
      </c>
    </row>
    <row r="46" spans="1:10" ht="15" customHeight="1" x14ac:dyDescent="0.25">
      <c r="A46" s="13">
        <v>46194</v>
      </c>
      <c r="B46" s="13">
        <v>2</v>
      </c>
      <c r="C46" s="13" t="s">
        <v>72</v>
      </c>
      <c r="D46" s="13" t="s">
        <v>204</v>
      </c>
      <c r="E46" s="13" t="s">
        <v>206</v>
      </c>
      <c r="F46" s="13"/>
      <c r="G46" s="13"/>
      <c r="H46" s="13" t="s">
        <v>152</v>
      </c>
      <c r="I46" s="13" t="s">
        <v>153</v>
      </c>
      <c r="J46" s="13" t="s">
        <v>147</v>
      </c>
    </row>
    <row r="47" spans="1:10" ht="15" customHeight="1" x14ac:dyDescent="0.25">
      <c r="A47" s="13">
        <v>46194</v>
      </c>
      <c r="B47" s="13">
        <v>2</v>
      </c>
      <c r="C47" s="13" t="s">
        <v>72</v>
      </c>
      <c r="D47" s="13" t="s">
        <v>207</v>
      </c>
      <c r="E47" s="13" t="s">
        <v>205</v>
      </c>
      <c r="F47" s="13"/>
      <c r="G47" s="13"/>
      <c r="H47" s="13" t="s">
        <v>180</v>
      </c>
      <c r="I47" s="13" t="s">
        <v>181</v>
      </c>
      <c r="J47" s="13" t="s">
        <v>147</v>
      </c>
    </row>
    <row r="48" spans="1:10" ht="15" customHeight="1" x14ac:dyDescent="0.25">
      <c r="A48" s="13">
        <v>46199</v>
      </c>
      <c r="B48" s="13">
        <v>3</v>
      </c>
      <c r="C48" s="13" t="s">
        <v>72</v>
      </c>
      <c r="D48" s="13" t="s">
        <v>205</v>
      </c>
      <c r="E48" s="13" t="s">
        <v>206</v>
      </c>
      <c r="F48" s="13"/>
      <c r="G48" s="13"/>
      <c r="H48" s="13" t="s">
        <v>188</v>
      </c>
      <c r="I48" s="13" t="s">
        <v>189</v>
      </c>
      <c r="J48" s="13" t="s">
        <v>147</v>
      </c>
    </row>
    <row r="49" spans="1:10" ht="15" customHeight="1" x14ac:dyDescent="0.25">
      <c r="A49" s="13">
        <v>46199</v>
      </c>
      <c r="B49" s="13">
        <v>3</v>
      </c>
      <c r="C49" s="13" t="s">
        <v>72</v>
      </c>
      <c r="D49" s="13" t="s">
        <v>207</v>
      </c>
      <c r="E49" s="13" t="s">
        <v>204</v>
      </c>
      <c r="F49" s="13"/>
      <c r="G49" s="13"/>
      <c r="H49" s="13" t="s">
        <v>150</v>
      </c>
      <c r="I49" s="13" t="s">
        <v>151</v>
      </c>
      <c r="J49" s="13" t="s">
        <v>147</v>
      </c>
    </row>
    <row r="50" spans="1:10" ht="15" customHeight="1" x14ac:dyDescent="0.25">
      <c r="A50" s="13">
        <v>46189</v>
      </c>
      <c r="B50" s="13">
        <v>1</v>
      </c>
      <c r="C50" s="13" t="s">
        <v>79</v>
      </c>
      <c r="D50" s="13" t="s">
        <v>208</v>
      </c>
      <c r="E50" s="13" t="s">
        <v>209</v>
      </c>
      <c r="F50" s="13"/>
      <c r="G50" s="13"/>
      <c r="H50" s="13" t="s">
        <v>172</v>
      </c>
      <c r="I50" s="13" t="s">
        <v>173</v>
      </c>
      <c r="J50" s="13" t="s">
        <v>147</v>
      </c>
    </row>
    <row r="51" spans="1:10" ht="15" customHeight="1" x14ac:dyDescent="0.25">
      <c r="A51" s="13">
        <v>46189</v>
      </c>
      <c r="B51" s="13">
        <v>1</v>
      </c>
      <c r="C51" s="13" t="s">
        <v>79</v>
      </c>
      <c r="D51" s="13" t="s">
        <v>210</v>
      </c>
      <c r="E51" s="13" t="s">
        <v>211</v>
      </c>
      <c r="F51" s="13"/>
      <c r="G51" s="13"/>
      <c r="H51" s="13" t="s">
        <v>176</v>
      </c>
      <c r="I51" s="13" t="s">
        <v>177</v>
      </c>
      <c r="J51" s="13" t="s">
        <v>147</v>
      </c>
    </row>
    <row r="52" spans="1:10" ht="15" customHeight="1" x14ac:dyDescent="0.25">
      <c r="A52" s="13">
        <v>46195</v>
      </c>
      <c r="B52" s="13">
        <v>2</v>
      </c>
      <c r="C52" s="13" t="s">
        <v>79</v>
      </c>
      <c r="D52" s="13" t="s">
        <v>208</v>
      </c>
      <c r="E52" s="13" t="s">
        <v>210</v>
      </c>
      <c r="F52" s="13"/>
      <c r="G52" s="13"/>
      <c r="H52" s="13" t="s">
        <v>178</v>
      </c>
      <c r="I52" s="13" t="s">
        <v>179</v>
      </c>
      <c r="J52" s="13" t="s">
        <v>147</v>
      </c>
    </row>
    <row r="53" spans="1:10" ht="15" customHeight="1" x14ac:dyDescent="0.25">
      <c r="A53" s="13">
        <v>46195</v>
      </c>
      <c r="B53" s="13">
        <v>2</v>
      </c>
      <c r="C53" s="13" t="s">
        <v>79</v>
      </c>
      <c r="D53" s="13" t="s">
        <v>211</v>
      </c>
      <c r="E53" s="13" t="s">
        <v>209</v>
      </c>
      <c r="F53" s="13"/>
      <c r="G53" s="13"/>
      <c r="H53" s="13" t="s">
        <v>172</v>
      </c>
      <c r="I53" s="13" t="s">
        <v>173</v>
      </c>
      <c r="J53" s="13" t="s">
        <v>147</v>
      </c>
    </row>
    <row r="54" spans="1:10" ht="15" customHeight="1" x14ac:dyDescent="0.25">
      <c r="A54" s="13">
        <v>46199</v>
      </c>
      <c r="B54" s="13">
        <v>3</v>
      </c>
      <c r="C54" s="13" t="s">
        <v>79</v>
      </c>
      <c r="D54" s="13" t="s">
        <v>211</v>
      </c>
      <c r="E54" s="13" t="s">
        <v>208</v>
      </c>
      <c r="F54" s="13"/>
      <c r="G54" s="13"/>
      <c r="H54" s="13" t="s">
        <v>176</v>
      </c>
      <c r="I54" s="13" t="s">
        <v>177</v>
      </c>
      <c r="J54" s="13" t="s">
        <v>147</v>
      </c>
    </row>
    <row r="55" spans="1:10" ht="15" customHeight="1" x14ac:dyDescent="0.25">
      <c r="A55" s="13">
        <v>46199</v>
      </c>
      <c r="B55" s="13">
        <v>3</v>
      </c>
      <c r="C55" s="13" t="s">
        <v>79</v>
      </c>
      <c r="D55" s="13" t="s">
        <v>209</v>
      </c>
      <c r="E55" s="13" t="s">
        <v>210</v>
      </c>
      <c r="F55" s="13"/>
      <c r="G55" s="13"/>
      <c r="H55" s="13" t="s">
        <v>158</v>
      </c>
      <c r="I55" s="13" t="s">
        <v>159</v>
      </c>
      <c r="J55" s="13" t="s">
        <v>147</v>
      </c>
    </row>
    <row r="56" spans="1:10" ht="15" customHeight="1" x14ac:dyDescent="0.25">
      <c r="A56" s="13">
        <v>46189</v>
      </c>
      <c r="B56" s="13">
        <v>1</v>
      </c>
      <c r="C56" s="13" t="s">
        <v>86</v>
      </c>
      <c r="D56" s="13" t="s">
        <v>212</v>
      </c>
      <c r="E56" s="13" t="s">
        <v>213</v>
      </c>
      <c r="F56" s="13"/>
      <c r="G56" s="13"/>
      <c r="H56" s="13" t="s">
        <v>192</v>
      </c>
      <c r="I56" s="13" t="s">
        <v>193</v>
      </c>
      <c r="J56" s="13" t="s">
        <v>147</v>
      </c>
    </row>
    <row r="57" spans="1:10" ht="15" customHeight="1" x14ac:dyDescent="0.25">
      <c r="A57" s="13">
        <v>46189</v>
      </c>
      <c r="B57" s="13">
        <v>1</v>
      </c>
      <c r="C57" s="13" t="s">
        <v>86</v>
      </c>
      <c r="D57" s="13" t="s">
        <v>214</v>
      </c>
      <c r="E57" s="13" t="s">
        <v>215</v>
      </c>
      <c r="F57" s="13"/>
      <c r="G57" s="13"/>
      <c r="H57" s="13" t="s">
        <v>162</v>
      </c>
      <c r="I57" s="13" t="s">
        <v>163</v>
      </c>
      <c r="J57" s="13" t="s">
        <v>147</v>
      </c>
    </row>
    <row r="58" spans="1:10" ht="15" customHeight="1" x14ac:dyDescent="0.25">
      <c r="A58" s="13">
        <v>46195</v>
      </c>
      <c r="B58" s="13">
        <v>2</v>
      </c>
      <c r="C58" s="13" t="s">
        <v>86</v>
      </c>
      <c r="D58" s="13" t="s">
        <v>212</v>
      </c>
      <c r="E58" s="13" t="s">
        <v>214</v>
      </c>
      <c r="F58" s="13"/>
      <c r="G58" s="13"/>
      <c r="H58" s="13" t="s">
        <v>196</v>
      </c>
      <c r="I58" s="13" t="s">
        <v>197</v>
      </c>
      <c r="J58" s="13" t="s">
        <v>147</v>
      </c>
    </row>
    <row r="59" spans="1:10" ht="15" customHeight="1" x14ac:dyDescent="0.25">
      <c r="A59" s="13">
        <v>46195</v>
      </c>
      <c r="B59" s="13">
        <v>2</v>
      </c>
      <c r="C59" s="13" t="s">
        <v>86</v>
      </c>
      <c r="D59" s="13" t="s">
        <v>215</v>
      </c>
      <c r="E59" s="13" t="s">
        <v>213</v>
      </c>
      <c r="F59" s="13"/>
      <c r="G59" s="13"/>
      <c r="H59" s="13" t="s">
        <v>162</v>
      </c>
      <c r="I59" s="13" t="s">
        <v>163</v>
      </c>
      <c r="J59" s="13" t="s">
        <v>147</v>
      </c>
    </row>
    <row r="60" spans="1:10" ht="15" customHeight="1" x14ac:dyDescent="0.25">
      <c r="A60" s="13">
        <v>46200</v>
      </c>
      <c r="B60" s="13">
        <v>3</v>
      </c>
      <c r="C60" s="13" t="s">
        <v>86</v>
      </c>
      <c r="D60" s="13" t="s">
        <v>213</v>
      </c>
      <c r="E60" s="13" t="s">
        <v>214</v>
      </c>
      <c r="F60" s="13"/>
      <c r="G60" s="13"/>
      <c r="H60" s="13" t="s">
        <v>192</v>
      </c>
      <c r="I60" s="13" t="s">
        <v>193</v>
      </c>
      <c r="J60" s="13" t="s">
        <v>147</v>
      </c>
    </row>
    <row r="61" spans="1:10" ht="15" customHeight="1" x14ac:dyDescent="0.25">
      <c r="A61" s="13">
        <v>46200</v>
      </c>
      <c r="B61" s="13">
        <v>3</v>
      </c>
      <c r="C61" s="13" t="s">
        <v>86</v>
      </c>
      <c r="D61" s="13" t="s">
        <v>215</v>
      </c>
      <c r="E61" s="13" t="s">
        <v>212</v>
      </c>
      <c r="F61" s="13"/>
      <c r="G61" s="13"/>
      <c r="H61" s="13" t="s">
        <v>196</v>
      </c>
      <c r="I61" s="13" t="s">
        <v>197</v>
      </c>
      <c r="J61" s="13" t="s">
        <v>147</v>
      </c>
    </row>
    <row r="62" spans="1:10" ht="15" customHeight="1" x14ac:dyDescent="0.25">
      <c r="A62" s="13">
        <v>46190</v>
      </c>
      <c r="B62" s="13">
        <v>1</v>
      </c>
      <c r="C62" s="13" t="s">
        <v>93</v>
      </c>
      <c r="D62" s="13" t="s">
        <v>216</v>
      </c>
      <c r="E62" s="13" t="s">
        <v>217</v>
      </c>
      <c r="F62" s="13"/>
      <c r="G62" s="13"/>
      <c r="H62" s="13" t="s">
        <v>188</v>
      </c>
      <c r="I62" s="13" t="s">
        <v>189</v>
      </c>
      <c r="J62" s="13" t="s">
        <v>147</v>
      </c>
    </row>
    <row r="63" spans="1:10" ht="15" customHeight="1" x14ac:dyDescent="0.25">
      <c r="A63" s="13">
        <v>46190</v>
      </c>
      <c r="B63" s="13">
        <v>1</v>
      </c>
      <c r="C63" s="13" t="s">
        <v>93</v>
      </c>
      <c r="D63" s="13" t="s">
        <v>218</v>
      </c>
      <c r="E63" s="13" t="s">
        <v>219</v>
      </c>
      <c r="F63" s="13"/>
      <c r="G63" s="13"/>
      <c r="H63" s="13" t="s">
        <v>145</v>
      </c>
      <c r="I63" s="13" t="s">
        <v>146</v>
      </c>
      <c r="J63" s="13" t="s">
        <v>147</v>
      </c>
    </row>
    <row r="64" spans="1:10" ht="15" customHeight="1" x14ac:dyDescent="0.25">
      <c r="A64" s="13">
        <v>46196</v>
      </c>
      <c r="B64" s="13">
        <v>2</v>
      </c>
      <c r="C64" s="13" t="s">
        <v>93</v>
      </c>
      <c r="D64" s="13" t="s">
        <v>216</v>
      </c>
      <c r="E64" s="13" t="s">
        <v>218</v>
      </c>
      <c r="F64" s="13"/>
      <c r="G64" s="13"/>
      <c r="H64" s="13" t="s">
        <v>188</v>
      </c>
      <c r="I64" s="13" t="s">
        <v>189</v>
      </c>
      <c r="J64" s="13" t="s">
        <v>147</v>
      </c>
    </row>
    <row r="65" spans="1:10" ht="15" customHeight="1" x14ac:dyDescent="0.25">
      <c r="A65" s="13">
        <v>46196</v>
      </c>
      <c r="B65" s="13">
        <v>2</v>
      </c>
      <c r="C65" s="13" t="s">
        <v>93</v>
      </c>
      <c r="D65" s="13" t="s">
        <v>219</v>
      </c>
      <c r="E65" s="13" t="s">
        <v>217</v>
      </c>
      <c r="F65" s="13"/>
      <c r="G65" s="13"/>
      <c r="H65" s="13" t="s">
        <v>150</v>
      </c>
      <c r="I65" s="13" t="s">
        <v>151</v>
      </c>
      <c r="J65" s="13" t="s">
        <v>147</v>
      </c>
    </row>
    <row r="66" spans="1:10" ht="15" customHeight="1" x14ac:dyDescent="0.25">
      <c r="A66" s="13">
        <v>46200</v>
      </c>
      <c r="B66" s="13">
        <v>3</v>
      </c>
      <c r="C66" s="13" t="s">
        <v>93</v>
      </c>
      <c r="D66" s="13" t="s">
        <v>219</v>
      </c>
      <c r="E66" s="13" t="s">
        <v>216</v>
      </c>
      <c r="F66" s="13"/>
      <c r="G66" s="13"/>
      <c r="H66" s="13" t="s">
        <v>180</v>
      </c>
      <c r="I66" s="13" t="s">
        <v>181</v>
      </c>
      <c r="J66" s="13" t="s">
        <v>147</v>
      </c>
    </row>
    <row r="67" spans="1:10" ht="15" customHeight="1" x14ac:dyDescent="0.25">
      <c r="A67" s="13">
        <v>46200</v>
      </c>
      <c r="B67" s="13">
        <v>3</v>
      </c>
      <c r="C67" s="13" t="s">
        <v>93</v>
      </c>
      <c r="D67" s="13" t="s">
        <v>217</v>
      </c>
      <c r="E67" s="13" t="s">
        <v>218</v>
      </c>
      <c r="F67" s="13"/>
      <c r="G67" s="13"/>
      <c r="H67" s="13" t="s">
        <v>152</v>
      </c>
      <c r="I67" s="13" t="s">
        <v>153</v>
      </c>
      <c r="J67" s="13" t="s">
        <v>147</v>
      </c>
    </row>
    <row r="68" spans="1:10" ht="15" customHeight="1" x14ac:dyDescent="0.25">
      <c r="A68" s="13">
        <v>46190</v>
      </c>
      <c r="B68" s="13">
        <v>1</v>
      </c>
      <c r="C68" s="13" t="s">
        <v>102</v>
      </c>
      <c r="D68" s="13" t="s">
        <v>220</v>
      </c>
      <c r="E68" s="13" t="s">
        <v>221</v>
      </c>
      <c r="F68" s="13"/>
      <c r="G68" s="13"/>
      <c r="H68" s="13" t="s">
        <v>196</v>
      </c>
      <c r="I68" s="13" t="s">
        <v>197</v>
      </c>
      <c r="J68" s="13" t="s">
        <v>147</v>
      </c>
    </row>
    <row r="69" spans="1:10" ht="15" customHeight="1" x14ac:dyDescent="0.25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158</v>
      </c>
      <c r="I69" s="13" t="s">
        <v>159</v>
      </c>
      <c r="J69" s="13" t="s">
        <v>147</v>
      </c>
    </row>
    <row r="70" spans="1:10" ht="15" customHeight="1" x14ac:dyDescent="0.25">
      <c r="A70" s="13">
        <v>46196</v>
      </c>
      <c r="B70" s="13">
        <v>2</v>
      </c>
      <c r="C70" s="13" t="s">
        <v>102</v>
      </c>
      <c r="D70" s="13" t="s">
        <v>220</v>
      </c>
      <c r="E70" s="13" t="s">
        <v>222</v>
      </c>
      <c r="F70" s="13"/>
      <c r="G70" s="13"/>
      <c r="H70" s="13" t="s">
        <v>176</v>
      </c>
      <c r="I70" s="13" t="s">
        <v>177</v>
      </c>
      <c r="J70" s="13" t="s">
        <v>147</v>
      </c>
    </row>
    <row r="71" spans="1:10" ht="15" customHeight="1" x14ac:dyDescent="0.25">
      <c r="A71" s="13">
        <v>46196</v>
      </c>
      <c r="B71" s="13">
        <v>2</v>
      </c>
      <c r="C71" s="13" t="s">
        <v>102</v>
      </c>
      <c r="D71" s="13" t="s">
        <v>223</v>
      </c>
      <c r="E71" s="13" t="s">
        <v>221</v>
      </c>
      <c r="F71" s="13"/>
      <c r="G71" s="13"/>
      <c r="H71" s="13" t="s">
        <v>158</v>
      </c>
      <c r="I71" s="13" t="s">
        <v>159</v>
      </c>
      <c r="J71" s="13" t="s">
        <v>147</v>
      </c>
    </row>
    <row r="72" spans="1:10" ht="15" customHeight="1" x14ac:dyDescent="0.25">
      <c r="A72" s="22">
        <v>46200</v>
      </c>
      <c r="B72" s="13">
        <v>3</v>
      </c>
      <c r="C72" s="13" t="s">
        <v>102</v>
      </c>
      <c r="D72" s="13" t="s">
        <v>221</v>
      </c>
      <c r="E72" s="13" t="s">
        <v>222</v>
      </c>
      <c r="F72" s="13"/>
      <c r="G72" s="13"/>
      <c r="H72" s="13" t="s">
        <v>178</v>
      </c>
      <c r="I72" s="13" t="s">
        <v>179</v>
      </c>
      <c r="J72" s="13" t="s">
        <v>768</v>
      </c>
    </row>
    <row r="73" spans="1:10" ht="15" customHeight="1" x14ac:dyDescent="0.25">
      <c r="A73" s="22">
        <v>46200</v>
      </c>
      <c r="B73" s="13">
        <v>3</v>
      </c>
      <c r="C73" s="13" t="s">
        <v>102</v>
      </c>
      <c r="D73" s="13" t="s">
        <v>223</v>
      </c>
      <c r="E73" s="13" t="s">
        <v>220</v>
      </c>
      <c r="F73" s="13"/>
      <c r="G73" s="13"/>
      <c r="H73" s="13" t="s">
        <v>172</v>
      </c>
      <c r="I73" s="13" t="s">
        <v>173</v>
      </c>
      <c r="J73" s="13" t="s">
        <v>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7109375" defaultRowHeight="12.75" x14ac:dyDescent="0.2"/>
  <cols>
    <col min="1" max="1" width="26" customWidth="1"/>
    <col min="2" max="2" width="90" customWidth="1"/>
  </cols>
  <sheetData>
    <row r="1" spans="1:2" ht="15" customHeight="1" x14ac:dyDescent="0.25">
      <c r="A1" s="12" t="s">
        <v>224</v>
      </c>
      <c r="B1" s="12" t="s">
        <v>225</v>
      </c>
    </row>
    <row r="2" spans="1:2" ht="15" customHeight="1" x14ac:dyDescent="0.25">
      <c r="A2" s="13" t="s">
        <v>226</v>
      </c>
      <c r="B2" s="13" t="s">
        <v>227</v>
      </c>
    </row>
    <row r="3" spans="1:2" ht="15" customHeight="1" x14ac:dyDescent="0.25">
      <c r="A3" s="13" t="s">
        <v>228</v>
      </c>
      <c r="B3" s="13" t="s">
        <v>229</v>
      </c>
    </row>
    <row r="4" spans="1:2" ht="15" customHeight="1" x14ac:dyDescent="0.25">
      <c r="A4" s="13" t="s">
        <v>230</v>
      </c>
      <c r="B4" s="13" t="s">
        <v>231</v>
      </c>
    </row>
    <row r="5" spans="1:2" ht="15" customHeight="1" x14ac:dyDescent="0.2">
      <c r="A5" t="s">
        <v>232</v>
      </c>
      <c r="B5" t="s">
        <v>233</v>
      </c>
    </row>
    <row r="6" spans="1:2" ht="15" customHeight="1" x14ac:dyDescent="0.2">
      <c r="A6" t="s">
        <v>234</v>
      </c>
      <c r="B6" t="s">
        <v>235</v>
      </c>
    </row>
    <row r="7" spans="1:2" x14ac:dyDescent="0.2">
      <c r="A7" t="s">
        <v>236</v>
      </c>
      <c r="B7" t="s">
        <v>237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7109375" defaultRowHeight="12.75" x14ac:dyDescent="0.2"/>
  <sheetData>
    <row r="1" spans="1:6" ht="15" customHeight="1" x14ac:dyDescent="0.2">
      <c r="A1" t="s">
        <v>135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</row>
    <row r="2" spans="1:6" ht="15" customHeight="1" x14ac:dyDescent="0.2">
      <c r="A2" t="s">
        <v>11</v>
      </c>
      <c r="B2" t="s">
        <v>143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4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1</v>
      </c>
      <c r="E2">
        <f>SUM(IF('Fixtures by Matchday'!C3&lt;&gt;"",'Fixtures by Matchday'!C3,0),IF('Fixtures by Matchday'!S3&lt;&gt;"",'Fixtures by Matchday'!S3,0),IF('Fixtures by Matchday'!J4&lt;&gt;"",'Fixtures by Matchday'!J4,0))</f>
        <v>4</v>
      </c>
      <c r="F2">
        <f>C2*1000000+(D2+100)*1000+E2*10+(4-0)</f>
        <v>4101044</v>
      </c>
    </row>
    <row r="3" spans="1:6" ht="15" customHeight="1" x14ac:dyDescent="0.2">
      <c r="A3" t="s">
        <v>11</v>
      </c>
      <c r="B3" t="s">
        <v>144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2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-1</v>
      </c>
      <c r="E3">
        <f>SUM(IF('Fixtures by Matchday'!E3&lt;&gt;"",'Fixtures by Matchday'!E3,0),IF('Fixtures by Matchday'!L3&lt;&gt;"",'Fixtures by Matchday'!L3,0),IF('Fixtures by Matchday'!Q4&lt;&gt;"",'Fixtures by Matchday'!Q4,0))</f>
        <v>3</v>
      </c>
      <c r="F3">
        <f>C3*1000000+(D3+100)*1000+E3*10+(4-1)</f>
        <v>2099033</v>
      </c>
    </row>
    <row r="4" spans="1:6" ht="15" customHeight="1" x14ac:dyDescent="0.2">
      <c r="A4" t="s">
        <v>11</v>
      </c>
      <c r="B4" t="s">
        <v>148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7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2</v>
      </c>
      <c r="E4">
        <f>SUM(IF('Fixtures by Matchday'!C4&lt;&gt;"",'Fixtures by Matchday'!C4,0),IF('Fixtures by Matchday'!L4&lt;&gt;"",'Fixtures by Matchday'!L4,0),IF('Fixtures by Matchday'!S4&lt;&gt;"",'Fixtures by Matchday'!S4,0))</f>
        <v>5</v>
      </c>
      <c r="F4">
        <f>C4*1000000+(D4+100)*1000+E4*10+(4-2)</f>
        <v>7102052</v>
      </c>
    </row>
    <row r="5" spans="1:6" ht="15" customHeight="1" x14ac:dyDescent="0.2">
      <c r="A5" t="s">
        <v>11</v>
      </c>
      <c r="B5" t="s">
        <v>149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2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-2</v>
      </c>
      <c r="E5">
        <f>SUM(IF('Fixtures by Matchday'!J3&lt;&gt;"",'Fixtures by Matchday'!J3,0),IF('Fixtures by Matchday'!Q3&lt;&gt;"",'Fixtures by Matchday'!Q3,0),IF('Fixtures by Matchday'!E4&lt;&gt;"",'Fixtures by Matchday'!E4,0))</f>
        <v>2</v>
      </c>
      <c r="F5">
        <f>C5*1000000+(D5+100)*1000+E5*10+(4-3)</f>
        <v>2098021</v>
      </c>
    </row>
    <row r="6" spans="1:6" ht="15" customHeight="1" x14ac:dyDescent="0.2">
      <c r="A6" t="s">
        <v>22</v>
      </c>
      <c r="B6" t="s">
        <v>156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7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3</v>
      </c>
      <c r="E6">
        <f>SUM(IF('Fixtures by Matchday'!C5&lt;&gt;"",'Fixtures by Matchday'!C5,0),IF('Fixtures by Matchday'!S5&lt;&gt;"",'Fixtures by Matchday'!S5,0),IF('Fixtures by Matchday'!J6&lt;&gt;"",'Fixtures by Matchday'!J6,0))</f>
        <v>5</v>
      </c>
      <c r="F6">
        <f>C6*1000000+(D6+100)*1000+E6*10+(4-0)</f>
        <v>7103054</v>
      </c>
    </row>
    <row r="7" spans="1:6" ht="15" customHeight="1" x14ac:dyDescent="0.2">
      <c r="A7" t="s">
        <v>22</v>
      </c>
      <c r="B7" t="s">
        <v>161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6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2</v>
      </c>
      <c r="E7">
        <f>SUM(IF('Fixtures by Matchday'!J5&lt;&gt;"",'Fixtures by Matchday'!J5,0),IF('Fixtures by Matchday'!Q5&lt;&gt;"",'Fixtures by Matchday'!Q5,0),IF('Fixtures by Matchday'!E6&lt;&gt;"",'Fixtures by Matchday'!E6,0))</f>
        <v>4</v>
      </c>
      <c r="F7">
        <f>C7*1000000+(D7+100)*1000+E7*10+(4-1)</f>
        <v>6102043</v>
      </c>
    </row>
    <row r="8" spans="1:6" ht="15" customHeight="1" x14ac:dyDescent="0.2">
      <c r="A8" t="s">
        <v>22</v>
      </c>
      <c r="B8" t="s">
        <v>160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-5</v>
      </c>
      <c r="E8">
        <f>SUM(IF('Fixtures by Matchday'!C6&lt;&gt;"",'Fixtures by Matchday'!C6,0),IF('Fixtures by Matchday'!L6&lt;&gt;"",'Fixtures by Matchday'!L6,0),IF('Fixtures by Matchday'!S6&lt;&gt;"",'Fixtures by Matchday'!S6,0))</f>
        <v>1</v>
      </c>
      <c r="F8">
        <f>C8*1000000+(D8+100)*1000+E8*10+(4-2)</f>
        <v>95012</v>
      </c>
    </row>
    <row r="9" spans="1:6" ht="15" customHeight="1" x14ac:dyDescent="0.2">
      <c r="A9" t="s">
        <v>22</v>
      </c>
      <c r="B9" t="s">
        <v>157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4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0</v>
      </c>
      <c r="E9">
        <f>SUM(IF('Fixtures by Matchday'!E5&lt;&gt;"",'Fixtures by Matchday'!E5,0),IF('Fixtures by Matchday'!L5&lt;&gt;"",'Fixtures by Matchday'!L5,0),IF('Fixtures by Matchday'!Q6&lt;&gt;"",'Fixtures by Matchday'!Q6,0))</f>
        <v>3</v>
      </c>
      <c r="F9">
        <f>C9*1000000+(D9+100)*1000+E9*10+(4-3)</f>
        <v>4100031</v>
      </c>
    </row>
    <row r="10" spans="1:6" ht="15" customHeight="1" x14ac:dyDescent="0.2">
      <c r="A10" t="s">
        <v>29</v>
      </c>
      <c r="B10" t="s">
        <v>170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5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4</v>
      </c>
      <c r="E10">
        <f>SUM(IF('Fixtures by Matchday'!C7&lt;&gt;"",'Fixtures by Matchday'!C7,0),IF('Fixtures by Matchday'!S7&lt;&gt;"",'Fixtures by Matchday'!S7,0),IF('Fixtures by Matchday'!J8&lt;&gt;"",'Fixtures by Matchday'!J8,0))</f>
        <v>7</v>
      </c>
      <c r="F10">
        <f>C10*1000000+(D10+100)*1000+E10*10+(4-0)</f>
        <v>5104074</v>
      </c>
    </row>
    <row r="11" spans="1:6" ht="15" customHeight="1" x14ac:dyDescent="0.2">
      <c r="A11" t="s">
        <v>29</v>
      </c>
      <c r="B11" t="s">
        <v>171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7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3</v>
      </c>
      <c r="E11">
        <f>SUM(IF('Fixtures by Matchday'!E7&lt;&gt;"",'Fixtures by Matchday'!E7,0),IF('Fixtures by Matchday'!L7&lt;&gt;"",'Fixtures by Matchday'!L7,0),IF('Fixtures by Matchday'!Q8&lt;&gt;"",'Fixtures by Matchday'!Q8,0))</f>
        <v>6</v>
      </c>
      <c r="F11">
        <f>C11*1000000+(D11+100)*1000+E11*10+(4-1)</f>
        <v>7103063</v>
      </c>
    </row>
    <row r="12" spans="1:6" ht="15" customHeight="1" x14ac:dyDescent="0.2">
      <c r="A12" t="s">
        <v>29</v>
      </c>
      <c r="B12" t="s">
        <v>174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-7</v>
      </c>
      <c r="E12">
        <f>SUM(IF('Fixtures by Matchday'!C8&lt;&gt;"",'Fixtures by Matchday'!C8,0),IF('Fixtures by Matchday'!L8&lt;&gt;"",'Fixtures by Matchday'!L8,0),IF('Fixtures by Matchday'!S8&lt;&gt;"",'Fixtures by Matchday'!S8,0))</f>
        <v>0</v>
      </c>
      <c r="F12">
        <f>C12*1000000+(D12+100)*1000+E12*10+(4-2)</f>
        <v>93002</v>
      </c>
    </row>
    <row r="13" spans="1:6" ht="15" customHeight="1" x14ac:dyDescent="0.2">
      <c r="A13" t="s">
        <v>29</v>
      </c>
      <c r="B13" t="s">
        <v>175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4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0</v>
      </c>
      <c r="E13">
        <f>SUM(IF('Fixtures by Matchday'!J7&lt;&gt;"",'Fixtures by Matchday'!J7,0),IF('Fixtures by Matchday'!Q7&lt;&gt;"",'Fixtures by Matchday'!Q7,0),IF('Fixtures by Matchday'!E8&lt;&gt;"",'Fixtures by Matchday'!E8,0))</f>
        <v>3</v>
      </c>
      <c r="F13">
        <f>C13*1000000+(D13+100)*1000+E13*10+(4-3)</f>
        <v>4100031</v>
      </c>
    </row>
    <row r="14" spans="1:6" ht="15" customHeight="1" x14ac:dyDescent="0.2">
      <c r="A14" t="s">
        <v>36</v>
      </c>
      <c r="B14" t="s">
        <v>182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9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4</v>
      </c>
      <c r="E14">
        <f>SUM(IF('Fixtures by Matchday'!C9&lt;&gt;"",'Fixtures by Matchday'!C9,0),IF('Fixtures by Matchday'!S9&lt;&gt;"",'Fixtures by Matchday'!S9,0),IF('Fixtures by Matchday'!J10&lt;&gt;"",'Fixtures by Matchday'!J10,0))</f>
        <v>6</v>
      </c>
      <c r="F14">
        <f>C14*1000000+(D14+100)*1000+E14*10+(4-0)</f>
        <v>9104064</v>
      </c>
    </row>
    <row r="15" spans="1:6" ht="15" customHeight="1" x14ac:dyDescent="0.2">
      <c r="A15" t="s">
        <v>36</v>
      </c>
      <c r="B15" t="s">
        <v>183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2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-1</v>
      </c>
      <c r="E15">
        <f>SUM(IF('Fixtures by Matchday'!E9&lt;&gt;"",'Fixtures by Matchday'!E9,0),IF('Fixtures by Matchday'!L9&lt;&gt;"",'Fixtures by Matchday'!L9,0),IF('Fixtures by Matchday'!Q10&lt;&gt;"",'Fixtures by Matchday'!Q10,0))</f>
        <v>3</v>
      </c>
      <c r="F15">
        <f>C15*1000000+(D15+100)*1000+E15*10+(4-1)</f>
        <v>2099033</v>
      </c>
    </row>
    <row r="16" spans="1:6" ht="15" customHeight="1" x14ac:dyDescent="0.2">
      <c r="A16" t="s">
        <v>36</v>
      </c>
      <c r="B16" t="s">
        <v>184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2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-2</v>
      </c>
      <c r="E16">
        <f>SUM(IF('Fixtures by Matchday'!C10&lt;&gt;"",'Fixtures by Matchday'!C10,0),IF('Fixtures by Matchday'!L10&lt;&gt;"",'Fixtures by Matchday'!L10,0),IF('Fixtures by Matchday'!S10&lt;&gt;"",'Fixtures by Matchday'!S10,0))</f>
        <v>2</v>
      </c>
      <c r="F16">
        <f>C16*1000000+(D16+100)*1000+E16*10+(4-2)</f>
        <v>2098022</v>
      </c>
    </row>
    <row r="17" spans="1:6" ht="15" customHeight="1" x14ac:dyDescent="0.2">
      <c r="A17" t="s">
        <v>36</v>
      </c>
      <c r="B17" t="s">
        <v>185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2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-1</v>
      </c>
      <c r="E17">
        <f>SUM(IF('Fixtures by Matchday'!J9&lt;&gt;"",'Fixtures by Matchday'!J9,0),IF('Fixtures by Matchday'!Q9&lt;&gt;"",'Fixtures by Matchday'!Q9,0),IF('Fixtures by Matchday'!E10&lt;&gt;"",'Fixtures by Matchday'!E10,0))</f>
        <v>3</v>
      </c>
      <c r="F17">
        <f>C17*1000000+(D17+100)*1000+E17*10+(4-3)</f>
        <v>2099031</v>
      </c>
    </row>
    <row r="18" spans="1:6" ht="15" customHeight="1" x14ac:dyDescent="0.2">
      <c r="A18" t="s">
        <v>47</v>
      </c>
      <c r="B18" t="s">
        <v>186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6</v>
      </c>
      <c r="E18">
        <f>SUM(IF('Fixtures by Matchday'!C11&lt;&gt;"",'Fixtures by Matchday'!C11,0),IF('Fixtures by Matchday'!J11&lt;&gt;"",'Fixtures by Matchday'!J11,0),IF('Fixtures by Matchday'!S11&lt;&gt;"",'Fixtures by Matchday'!S11,0))</f>
        <v>7</v>
      </c>
      <c r="F18">
        <f>C18*1000000+(D18+100)*1000+E18*10+(4-0)</f>
        <v>9106074</v>
      </c>
    </row>
    <row r="19" spans="1:6" ht="15" customHeight="1" x14ac:dyDescent="0.2">
      <c r="A19" t="s">
        <v>47</v>
      </c>
      <c r="B19" t="s">
        <v>187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1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-5</v>
      </c>
      <c r="E19">
        <f>SUM(IF('Fixtures by Matchday'!E11&lt;&gt;"",'Fixtures by Matchday'!E11,0),IF('Fixtures by Matchday'!L12&lt;&gt;"",'Fixtures by Matchday'!L12,0),IF('Fixtures by Matchday'!Q12&lt;&gt;"",'Fixtures by Matchday'!Q12,0))</f>
        <v>1</v>
      </c>
      <c r="F19">
        <f>C19*1000000+(D19+100)*1000+E19*10+(4-1)</f>
        <v>1095013</v>
      </c>
    </row>
    <row r="20" spans="1:6" ht="15" customHeight="1" x14ac:dyDescent="0.2">
      <c r="A20" t="s">
        <v>47</v>
      </c>
      <c r="B20" t="s">
        <v>190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1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-3</v>
      </c>
      <c r="E20">
        <f>SUM(IF('Fixtures by Matchday'!L11&lt;&gt;"",'Fixtures by Matchday'!L11,0),IF('Fixtures by Matchday'!C12&lt;&gt;"",'Fixtures by Matchday'!C12,0),IF('Fixtures by Matchday'!S12&lt;&gt;"",'Fixtures by Matchday'!S12,0))</f>
        <v>2</v>
      </c>
      <c r="F20">
        <f>C20*1000000+(D20+100)*1000+E20*10+(4-2)</f>
        <v>1097022</v>
      </c>
    </row>
    <row r="21" spans="1:6" ht="15" customHeight="1" x14ac:dyDescent="0.2">
      <c r="A21" t="s">
        <v>47</v>
      </c>
      <c r="B21" t="s">
        <v>191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6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2</v>
      </c>
      <c r="E21">
        <f>SUM(IF('Fixtures by Matchday'!Q11&lt;&gt;"",'Fixtures by Matchday'!Q11,0),IF('Fixtures by Matchday'!E12&lt;&gt;"",'Fixtures by Matchday'!E12,0),IF('Fixtures by Matchday'!J12&lt;&gt;"",'Fixtures by Matchday'!J12,0))</f>
        <v>5</v>
      </c>
      <c r="F21">
        <f>C21*1000000+(D21+100)*1000+E21*10+(4-3)</f>
        <v>6102051</v>
      </c>
    </row>
    <row r="22" spans="1:6" ht="15" customHeight="1" x14ac:dyDescent="0.2">
      <c r="A22" t="s">
        <v>54</v>
      </c>
      <c r="B22" t="s">
        <v>194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7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3</v>
      </c>
      <c r="E22">
        <f>SUM(IF('Fixtures by Matchday'!C13&lt;&gt;"",'Fixtures by Matchday'!C13,0),IF('Fixtures by Matchday'!J13&lt;&gt;"",'Fixtures by Matchday'!J13,0),IF('Fixtures by Matchday'!S14&lt;&gt;"",'Fixtures by Matchday'!S14,0))</f>
        <v>5</v>
      </c>
      <c r="F22">
        <f>C22*1000000+(D22+100)*1000+E22*10+(4-0)</f>
        <v>7103054</v>
      </c>
    </row>
    <row r="23" spans="1:6" ht="15" customHeight="1" x14ac:dyDescent="0.2">
      <c r="A23" t="s">
        <v>54</v>
      </c>
      <c r="B23" t="s">
        <v>195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6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1</v>
      </c>
      <c r="E23">
        <f>SUM(IF('Fixtures by Matchday'!E13&lt;&gt;"",'Fixtures by Matchday'!E13,0),IF('Fixtures by Matchday'!Q13&lt;&gt;"",'Fixtures by Matchday'!Q13,0),IF('Fixtures by Matchday'!L14&lt;&gt;"",'Fixtures by Matchday'!L14,0))</f>
        <v>5</v>
      </c>
      <c r="F23">
        <f>C23*1000000+(D23+100)*1000+E23*10+(4-1)</f>
        <v>6101053</v>
      </c>
    </row>
    <row r="24" spans="1:6" ht="15" customHeight="1" x14ac:dyDescent="0.2">
      <c r="A24" t="s">
        <v>54</v>
      </c>
      <c r="B24" t="s">
        <v>198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4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0</v>
      </c>
      <c r="E24">
        <f>SUM(IF('Fixtures by Matchday'!L13&lt;&gt;"",'Fixtures by Matchday'!L13,0),IF('Fixtures by Matchday'!S13&lt;&gt;"",'Fixtures by Matchday'!S13,0),IF('Fixtures by Matchday'!C14&lt;&gt;"",'Fixtures by Matchday'!C14,0))</f>
        <v>3</v>
      </c>
      <c r="F24">
        <f>C24*1000000+(D24+100)*1000+E24*10+(4-2)</f>
        <v>4100032</v>
      </c>
    </row>
    <row r="25" spans="1:6" ht="15" customHeight="1" x14ac:dyDescent="0.2">
      <c r="A25" t="s">
        <v>54</v>
      </c>
      <c r="B25" t="s">
        <v>199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0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-4</v>
      </c>
      <c r="E25">
        <f>SUM(IF('Fixtures by Matchday'!E14&lt;&gt;"",'Fixtures by Matchday'!E14,0),IF('Fixtures by Matchday'!J14&lt;&gt;"",'Fixtures by Matchday'!J14,0),IF('Fixtures by Matchday'!Q14&lt;&gt;"",'Fixtures by Matchday'!Q14,0))</f>
        <v>1</v>
      </c>
      <c r="F25">
        <f>C25*1000000+(D25+100)*1000+E25*10+(4-3)</f>
        <v>96011</v>
      </c>
    </row>
    <row r="26" spans="1:6" ht="15" customHeight="1" x14ac:dyDescent="0.2">
      <c r="A26" t="s">
        <v>61</v>
      </c>
      <c r="B26" t="s">
        <v>200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6</v>
      </c>
      <c r="E26">
        <f>SUM(IF('Fixtures by Matchday'!C15&lt;&gt;"",'Fixtures by Matchday'!C15,0),IF('Fixtures by Matchday'!J15&lt;&gt;"",'Fixtures by Matchday'!J15,0),IF('Fixtures by Matchday'!S16&lt;&gt;"",'Fixtures by Matchday'!S16,0))</f>
        <v>7</v>
      </c>
      <c r="F26">
        <f>C26*1000000+(D26+100)*1000+E26*10+(4-0)</f>
        <v>9106074</v>
      </c>
    </row>
    <row r="27" spans="1:6" ht="15" customHeight="1" x14ac:dyDescent="0.2">
      <c r="A27" t="s">
        <v>61</v>
      </c>
      <c r="B27" t="s">
        <v>201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4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1</v>
      </c>
      <c r="E27">
        <f>SUM(IF('Fixtures by Matchday'!E15&lt;&gt;"",'Fixtures by Matchday'!E15,0),IF('Fixtures by Matchday'!Q15&lt;&gt;"",'Fixtures by Matchday'!Q15,0),IF('Fixtures by Matchday'!L16&lt;&gt;"",'Fixtures by Matchday'!L16,0))</f>
        <v>4</v>
      </c>
      <c r="F27">
        <f>C27*1000000+(D27+100)*1000+E27*10+(4-1)</f>
        <v>4101043</v>
      </c>
    </row>
    <row r="28" spans="1:6" ht="15" customHeight="1" x14ac:dyDescent="0.2">
      <c r="A28" t="s">
        <v>61</v>
      </c>
      <c r="B28" t="s">
        <v>202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4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-1</v>
      </c>
      <c r="E28">
        <f>SUM(IF('Fixtures by Matchday'!L15&lt;&gt;"",'Fixtures by Matchday'!L15,0),IF('Fixtures by Matchday'!S15&lt;&gt;"",'Fixtures by Matchday'!S15,0),IF('Fixtures by Matchday'!C16&lt;&gt;"",'Fixtures by Matchday'!C16,0))</f>
        <v>2</v>
      </c>
      <c r="F28">
        <f>C28*1000000+(D28+100)*1000+E28*10+(4-2)</f>
        <v>4099022</v>
      </c>
    </row>
    <row r="29" spans="1:6" ht="15" customHeight="1" x14ac:dyDescent="0.2">
      <c r="A29" t="s">
        <v>61</v>
      </c>
      <c r="B29" t="s">
        <v>203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0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-6</v>
      </c>
      <c r="E29">
        <f>SUM(IF('Fixtures by Matchday'!E16&lt;&gt;"",'Fixtures by Matchday'!E16,0),IF('Fixtures by Matchday'!J16&lt;&gt;"",'Fixtures by Matchday'!J16,0),IF('Fixtures by Matchday'!Q16&lt;&gt;"",'Fixtures by Matchday'!Q16,0))</f>
        <v>0</v>
      </c>
      <c r="F29">
        <f>C29*1000000+(D29+100)*1000+E29*10+(4-3)</f>
        <v>94001</v>
      </c>
    </row>
    <row r="30" spans="1:6" ht="15" customHeight="1" x14ac:dyDescent="0.2">
      <c r="A30" t="s">
        <v>72</v>
      </c>
      <c r="B30" t="s">
        <v>204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6</v>
      </c>
      <c r="E30">
        <f>SUM(IF('Fixtures by Matchday'!C17&lt;&gt;"",'Fixtures by Matchday'!C17,0),IF('Fixtures by Matchday'!J17&lt;&gt;"",'Fixtures by Matchday'!J17,0),IF('Fixtures by Matchday'!S18&lt;&gt;"",'Fixtures by Matchday'!S18,0))</f>
        <v>7</v>
      </c>
      <c r="F30">
        <f>C30*1000000+(D30+100)*1000+E30*10+(4-0)</f>
        <v>9106074</v>
      </c>
    </row>
    <row r="31" spans="1:6" ht="15" customHeight="1" x14ac:dyDescent="0.2">
      <c r="A31" t="s">
        <v>72</v>
      </c>
      <c r="B31" t="s">
        <v>205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3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-3</v>
      </c>
      <c r="E31">
        <f>SUM(IF('Fixtures by Matchday'!E17&lt;&gt;"",'Fixtures by Matchday'!E17,0),IF('Fixtures by Matchday'!Q17&lt;&gt;"",'Fixtures by Matchday'!Q17,0),IF('Fixtures by Matchday'!L18&lt;&gt;"",'Fixtures by Matchday'!L18,0))</f>
        <v>1</v>
      </c>
      <c r="F31">
        <f>C31*1000000+(D31+100)*1000+E31*10+(4-1)</f>
        <v>3097013</v>
      </c>
    </row>
    <row r="32" spans="1:6" ht="15" customHeight="1" x14ac:dyDescent="0.2">
      <c r="A32" t="s">
        <v>72</v>
      </c>
      <c r="B32" t="s">
        <v>206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0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-5</v>
      </c>
      <c r="E32">
        <f>SUM(IF('Fixtures by Matchday'!L17&lt;&gt;"",'Fixtures by Matchday'!L17,0),IF('Fixtures by Matchday'!S17&lt;&gt;"",'Fixtures by Matchday'!S17,0),IF('Fixtures by Matchday'!C18&lt;&gt;"",'Fixtures by Matchday'!C18,0))</f>
        <v>0</v>
      </c>
      <c r="F32">
        <f>C32*1000000+(D32+100)*1000+E32*10+(4-2)</f>
        <v>95002</v>
      </c>
    </row>
    <row r="33" spans="1:6" ht="15" customHeight="1" x14ac:dyDescent="0.2">
      <c r="A33" t="s">
        <v>72</v>
      </c>
      <c r="B33" t="s">
        <v>207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6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2</v>
      </c>
      <c r="E33">
        <f>SUM(IF('Fixtures by Matchday'!E18&lt;&gt;"",'Fixtures by Matchday'!E18,0),IF('Fixtures by Matchday'!J18&lt;&gt;"",'Fixtures by Matchday'!J18,0),IF('Fixtures by Matchday'!Q18&lt;&gt;"",'Fixtures by Matchday'!Q18,0))</f>
        <v>4</v>
      </c>
      <c r="F33">
        <f>C33*1000000+(D33+100)*1000+E33*10+(4-3)</f>
        <v>6102041</v>
      </c>
    </row>
    <row r="34" spans="1:6" ht="15" customHeight="1" x14ac:dyDescent="0.2">
      <c r="A34" t="s">
        <v>79</v>
      </c>
      <c r="B34" t="s">
        <v>208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5</v>
      </c>
      <c r="E34">
        <f>SUM(IF('Fixtures by Matchday'!C19&lt;&gt;"",'Fixtures by Matchday'!C19,0),IF('Fixtures by Matchday'!J19&lt;&gt;"",'Fixtures by Matchday'!J19,0),IF('Fixtures by Matchday'!S19&lt;&gt;"",'Fixtures by Matchday'!S19,0))</f>
        <v>7</v>
      </c>
      <c r="F34">
        <f>C34*1000000+(D34+100)*1000+E34*10+(4-0)</f>
        <v>9105074</v>
      </c>
    </row>
    <row r="35" spans="1:6" ht="15" customHeight="1" x14ac:dyDescent="0.2">
      <c r="A35" t="s">
        <v>79</v>
      </c>
      <c r="B35" t="s">
        <v>209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4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1</v>
      </c>
      <c r="E35">
        <f>SUM(IF('Fixtures by Matchday'!E19&lt;&gt;"",'Fixtures by Matchday'!E19,0),IF('Fixtures by Matchday'!L20&lt;&gt;"",'Fixtures by Matchday'!L20,0),IF('Fixtures by Matchday'!Q20&lt;&gt;"",'Fixtures by Matchday'!Q20,0))</f>
        <v>4</v>
      </c>
      <c r="F35">
        <f>C35*1000000+(D35+100)*1000+E35*10+(4-1)</f>
        <v>4101043</v>
      </c>
    </row>
    <row r="36" spans="1:6" ht="15" customHeight="1" x14ac:dyDescent="0.2">
      <c r="A36" t="s">
        <v>79</v>
      </c>
      <c r="B36" t="s">
        <v>211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4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0</v>
      </c>
      <c r="E36">
        <f>SUM(IF('Fixtures by Matchday'!Q19&lt;&gt;"",'Fixtures by Matchday'!Q19,0),IF('Fixtures by Matchday'!E20&lt;&gt;"",'Fixtures by Matchday'!E20,0),IF('Fixtures by Matchday'!J20&lt;&gt;"",'Fixtures by Matchday'!J20,0))</f>
        <v>4</v>
      </c>
      <c r="F36">
        <f>C36*1000000+(D36+100)*1000+E36*10+(4-2)</f>
        <v>4100042</v>
      </c>
    </row>
    <row r="37" spans="1:6" ht="15" customHeight="1" x14ac:dyDescent="0.2">
      <c r="A37" t="s">
        <v>79</v>
      </c>
      <c r="B37" t="s">
        <v>210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-6</v>
      </c>
      <c r="E37">
        <f>SUM(IF('Fixtures by Matchday'!L19&lt;&gt;"",'Fixtures by Matchday'!L19,0),IF('Fixtures by Matchday'!C20&lt;&gt;"",'Fixtures by Matchday'!C20,0),IF('Fixtures by Matchday'!S20&lt;&gt;"",'Fixtures by Matchday'!S20,0))</f>
        <v>1</v>
      </c>
      <c r="F37">
        <f>C37*1000000+(D37+100)*1000+E37*10+(4-3)</f>
        <v>94011</v>
      </c>
    </row>
    <row r="38" spans="1:6" ht="15" customHeight="1" x14ac:dyDescent="0.2">
      <c r="A38" t="s">
        <v>86</v>
      </c>
      <c r="B38" t="s">
        <v>212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6</v>
      </c>
      <c r="E38">
        <f>SUM(IF('Fixtures by Matchday'!C21&lt;&gt;"",'Fixtures by Matchday'!C21,0),IF('Fixtures by Matchday'!J21&lt;&gt;"",'Fixtures by Matchday'!J21,0),IF('Fixtures by Matchday'!S22&lt;&gt;"",'Fixtures by Matchday'!S22,0))</f>
        <v>7</v>
      </c>
      <c r="F38">
        <f>C38*1000000+(D38+100)*1000+E38*10+(4-0)</f>
        <v>9106074</v>
      </c>
    </row>
    <row r="39" spans="1:6" ht="15" customHeight="1" x14ac:dyDescent="0.2">
      <c r="A39" t="s">
        <v>86</v>
      </c>
      <c r="B39" t="s">
        <v>213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4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-1</v>
      </c>
      <c r="E39">
        <f>SUM(IF('Fixtures by Matchday'!E21&lt;&gt;"",'Fixtures by Matchday'!E21,0),IF('Fixtures by Matchday'!Q21&lt;&gt;"",'Fixtures by Matchday'!Q21,0),IF('Fixtures by Matchday'!L22&lt;&gt;"",'Fixtures by Matchday'!L22,0))</f>
        <v>2</v>
      </c>
      <c r="F39">
        <f>C39*1000000+(D39+100)*1000+E39*10+(4-1)</f>
        <v>4099023</v>
      </c>
    </row>
    <row r="40" spans="1:6" ht="15" customHeight="1" x14ac:dyDescent="0.2">
      <c r="A40" t="s">
        <v>86</v>
      </c>
      <c r="B40" t="s">
        <v>214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4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0</v>
      </c>
      <c r="E40">
        <f>SUM(IF('Fixtures by Matchday'!L21&lt;&gt;"",'Fixtures by Matchday'!L21,0),IF('Fixtures by Matchday'!S21&lt;&gt;"",'Fixtures by Matchday'!S21,0),IF('Fixtures by Matchday'!C22&lt;&gt;"",'Fixtures by Matchday'!C22,0))</f>
        <v>3</v>
      </c>
      <c r="F40">
        <f>C40*1000000+(D40+100)*1000+E40*10+(4-2)</f>
        <v>4100032</v>
      </c>
    </row>
    <row r="41" spans="1:6" ht="15" customHeight="1" x14ac:dyDescent="0.2">
      <c r="A41" t="s">
        <v>86</v>
      </c>
      <c r="B41" t="s">
        <v>215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-5</v>
      </c>
      <c r="E41">
        <f>SUM(IF('Fixtures by Matchday'!E22&lt;&gt;"",'Fixtures by Matchday'!E22,0),IF('Fixtures by Matchday'!J22&lt;&gt;"",'Fixtures by Matchday'!J22,0),IF('Fixtures by Matchday'!Q22&lt;&gt;"",'Fixtures by Matchday'!Q22,0))</f>
        <v>0</v>
      </c>
      <c r="F41">
        <f>C41*1000000+(D41+100)*1000+E41*10+(4-3)</f>
        <v>95001</v>
      </c>
    </row>
    <row r="42" spans="1:6" ht="15" customHeight="1" x14ac:dyDescent="0.2">
      <c r="A42" t="s">
        <v>93</v>
      </c>
      <c r="B42" t="s">
        <v>216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9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6</v>
      </c>
      <c r="E42">
        <f>SUM(IF('Fixtures by Matchday'!C23&lt;&gt;"",'Fixtures by Matchday'!C23,0),IF('Fixtures by Matchday'!J23&lt;&gt;"",'Fixtures by Matchday'!J23,0),IF('Fixtures by Matchday'!S23&lt;&gt;"",'Fixtures by Matchday'!S23,0))</f>
        <v>7</v>
      </c>
      <c r="F42">
        <f>C42*1000000+(D42+100)*1000+E42*10+(4-0)</f>
        <v>9106074</v>
      </c>
    </row>
    <row r="43" spans="1:6" ht="15" customHeight="1" x14ac:dyDescent="0.2">
      <c r="A43" t="s">
        <v>93</v>
      </c>
      <c r="B43" t="s">
        <v>217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1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-4</v>
      </c>
      <c r="E43">
        <f>SUM(IF('Fixtures by Matchday'!E23&lt;&gt;"",'Fixtures by Matchday'!E23,0),IF('Fixtures by Matchday'!L24&lt;&gt;"",'Fixtures by Matchday'!L24,0),IF('Fixtures by Matchday'!Q24&lt;&gt;"",'Fixtures by Matchday'!Q24,0))</f>
        <v>2</v>
      </c>
      <c r="F43">
        <f>C43*1000000+(D43+100)*1000+E43*10+(4-1)</f>
        <v>1096023</v>
      </c>
    </row>
    <row r="44" spans="1:6" ht="15" customHeight="1" x14ac:dyDescent="0.2">
      <c r="A44" t="s">
        <v>93</v>
      </c>
      <c r="B44" t="s">
        <v>218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1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-4</v>
      </c>
      <c r="E44">
        <f>SUM(IF('Fixtures by Matchday'!L23&lt;&gt;"",'Fixtures by Matchday'!L23,0),IF('Fixtures by Matchday'!C24&lt;&gt;"",'Fixtures by Matchday'!C24,0),IF('Fixtures by Matchday'!S24&lt;&gt;"",'Fixtures by Matchday'!S24,0))</f>
        <v>1</v>
      </c>
      <c r="F44">
        <f>C44*1000000+(D44+100)*1000+E44*10+(4-2)</f>
        <v>1096012</v>
      </c>
    </row>
    <row r="45" spans="1:6" ht="15" customHeight="1" x14ac:dyDescent="0.2">
      <c r="A45" t="s">
        <v>93</v>
      </c>
      <c r="B45" t="s">
        <v>219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6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2</v>
      </c>
      <c r="E45">
        <f>SUM(IF('Fixtures by Matchday'!Q23&lt;&gt;"",'Fixtures by Matchday'!Q23,0),IF('Fixtures by Matchday'!E24&lt;&gt;"",'Fixtures by Matchday'!E24,0),IF('Fixtures by Matchday'!J24&lt;&gt;"",'Fixtures by Matchday'!J24,0))</f>
        <v>5</v>
      </c>
      <c r="F45">
        <f>C45*1000000+(D45+100)*1000+E45*10+(4-3)</f>
        <v>6102051</v>
      </c>
    </row>
    <row r="46" spans="1:6" ht="15" customHeight="1" x14ac:dyDescent="0.2">
      <c r="A46" t="s">
        <v>102</v>
      </c>
      <c r="B46" t="s">
        <v>220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6</v>
      </c>
      <c r="E46">
        <f>SUM(IF('Fixtures by Matchday'!C25&lt;&gt;"",'Fixtures by Matchday'!C25,0),IF('Fixtures by Matchday'!J25&lt;&gt;"",'Fixtures by Matchday'!J25,0),IF('Fixtures by Matchday'!S26&lt;&gt;"",'Fixtures by Matchday'!S26,0))</f>
        <v>8</v>
      </c>
      <c r="F46">
        <f>C46*1000000+(D46+100)*1000+E46*10+(4-0)</f>
        <v>9106084</v>
      </c>
    </row>
    <row r="47" spans="1:6" ht="15" customHeight="1" x14ac:dyDescent="0.2">
      <c r="A47" t="s">
        <v>102</v>
      </c>
      <c r="B47" t="s">
        <v>221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4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1</v>
      </c>
      <c r="E47">
        <f>SUM(IF('Fixtures by Matchday'!E25&lt;&gt;"",'Fixtures by Matchday'!E25,0),IF('Fixtures by Matchday'!Q25&lt;&gt;"",'Fixtures by Matchday'!Q25,0),IF('Fixtures by Matchday'!L26&lt;&gt;"",'Fixtures by Matchday'!L26,0))</f>
        <v>4</v>
      </c>
      <c r="F47">
        <f>C47*1000000+(D47+100)*1000+E47*10+(4-1)</f>
        <v>4101043</v>
      </c>
    </row>
    <row r="48" spans="1:6" ht="15" customHeight="1" x14ac:dyDescent="0.2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4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-1</v>
      </c>
      <c r="E48">
        <f>SUM(IF('Fixtures by Matchday'!L25&lt;&gt;"",'Fixtures by Matchday'!L25,0),IF('Fixtures by Matchday'!S25&lt;&gt;"",'Fixtures by Matchday'!S25,0),IF('Fixtures by Matchday'!C26&lt;&gt;"",'Fixtures by Matchday'!C26,0))</f>
        <v>3</v>
      </c>
      <c r="F48">
        <f>C48*1000000+(D48+100)*1000+E48*10+(4-2)</f>
        <v>4099032</v>
      </c>
    </row>
    <row r="49" spans="1:6" ht="15" customHeight="1" x14ac:dyDescent="0.2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0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-6</v>
      </c>
      <c r="E49">
        <f>SUM(IF('Fixtures by Matchday'!E26&lt;&gt;"",'Fixtures by Matchday'!E26,0),IF('Fixtures by Matchday'!J26&lt;&gt;"",'Fixtures by Matchday'!J26,0),IF('Fixtures by Matchday'!Q26&lt;&gt;"",'Fixtures by Matchday'!Q26,0))</f>
        <v>0</v>
      </c>
      <c r="F49">
        <f>C49*1000000+(D49+100)*1000+E49*10+(4-3)</f>
        <v>94001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workbookViewId="0"/>
  </sheetViews>
  <sheetFormatPr defaultColWidth="8.7109375" defaultRowHeight="12.75" x14ac:dyDescent="0.2"/>
  <cols>
    <col min="1" max="23" width="14" customWidth="1"/>
  </cols>
  <sheetData>
    <row r="1" spans="1:23" ht="15" customHeight="1" x14ac:dyDescent="0.2">
      <c r="A1" s="14" t="s">
        <v>135</v>
      </c>
      <c r="B1" s="14" t="s">
        <v>243</v>
      </c>
      <c r="C1" s="14" t="s">
        <v>244</v>
      </c>
      <c r="D1" s="14" t="s">
        <v>245</v>
      </c>
      <c r="E1" s="14" t="s">
        <v>246</v>
      </c>
      <c r="F1" s="14" t="s">
        <v>247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">
      <c r="A2" t="s">
        <v>11</v>
      </c>
      <c r="B2" t="str">
        <f>'Fixtures by Matchday'!$W$4</f>
        <v>Νότια Κορέα</v>
      </c>
      <c r="C2" t="str">
        <f>'Fixtures by Matchday'!$W$5</f>
        <v>Μεξικό</v>
      </c>
      <c r="D2" t="str">
        <f>'Fixtures by Matchday'!$W$6</f>
        <v>Νότια Αφρική</v>
      </c>
      <c r="E2">
        <f>IFERROR(INDEX(StandingsCalc!$F$2:$F$49,MATCH(D2,StandingsCalc!$B$2:$B$49,0))+(13-1)/1000,-999999)</f>
        <v>2099033.0120000001</v>
      </c>
      <c r="F2">
        <f t="shared" ref="F2:F13" si="0">1+COUNTIF($E$2:$E$13,"&gt;"&amp;E2)</f>
        <v>9</v>
      </c>
    </row>
    <row r="3" spans="1:23" ht="15" customHeight="1" x14ac:dyDescent="0.2">
      <c r="A3" t="s">
        <v>22</v>
      </c>
      <c r="B3" t="str">
        <f>'Fixtures by Matchday'!$AB$4</f>
        <v>Καναδάς</v>
      </c>
      <c r="C3" t="str">
        <f>'Fixtures by Matchday'!$AB$5</f>
        <v>Ελβετία</v>
      </c>
      <c r="D3" t="str">
        <f>'Fixtures by Matchday'!$AB$6</f>
        <v>Βοσνία και Ερζεγοβίνη</v>
      </c>
      <c r="E3">
        <f>IFERROR(INDEX(StandingsCalc!$F$2:$F$49,MATCH(D3,StandingsCalc!$B$2:$B$49,0))+(13-2)/1000,-999999)</f>
        <v>4100031.0109999999</v>
      </c>
      <c r="F3">
        <f t="shared" si="0"/>
        <v>3</v>
      </c>
    </row>
    <row r="4" spans="1:23" ht="15" customHeight="1" x14ac:dyDescent="0.2">
      <c r="A4" t="s">
        <v>29</v>
      </c>
      <c r="B4" t="str">
        <f>'Fixtures by Matchday'!$AG$4</f>
        <v>Μαρόκο</v>
      </c>
      <c r="C4" t="str">
        <f>'Fixtures by Matchday'!$AG$5</f>
        <v>Βραζιλία</v>
      </c>
      <c r="D4" t="str">
        <f>'Fixtures by Matchday'!$AG$6</f>
        <v>Σκωτία</v>
      </c>
      <c r="E4">
        <f>IFERROR(INDEX(StandingsCalc!$F$2:$F$49,MATCH(D4,StandingsCalc!$B$2:$B$49,0))+(13-3)/1000,-999999)</f>
        <v>4100031.01</v>
      </c>
      <c r="F4">
        <f t="shared" si="0"/>
        <v>4</v>
      </c>
    </row>
    <row r="5" spans="1:23" ht="15" customHeight="1" x14ac:dyDescent="0.2">
      <c r="A5" t="s">
        <v>36</v>
      </c>
      <c r="B5" t="str">
        <f>'Fixtures by Matchday'!$AL$4</f>
        <v>ΗΠΑ</v>
      </c>
      <c r="C5" t="str">
        <f>'Fixtures by Matchday'!$AL$5</f>
        <v>Παραγουάη</v>
      </c>
      <c r="D5" t="str">
        <f>'Fixtures by Matchday'!$AL$6</f>
        <v>Τουρκία</v>
      </c>
      <c r="E5">
        <f>IFERROR(INDEX(StandingsCalc!$F$2:$F$49,MATCH(D5,StandingsCalc!$B$2:$B$49,0))+(13-4)/1000,-999999)</f>
        <v>2099031.0090000001</v>
      </c>
      <c r="F5">
        <f t="shared" si="0"/>
        <v>10</v>
      </c>
    </row>
    <row r="6" spans="1:23" ht="15" customHeight="1" x14ac:dyDescent="0.2">
      <c r="A6" t="s">
        <v>47</v>
      </c>
      <c r="B6" t="str">
        <f>'Fixtures by Matchday'!$W$11</f>
        <v>Γερμανία</v>
      </c>
      <c r="C6" t="str">
        <f>'Fixtures by Matchday'!$W$12</f>
        <v>Εκουαδόρ</v>
      </c>
      <c r="D6" t="str">
        <f>'Fixtures by Matchday'!$W$13</f>
        <v>Ακτή Ελεφαντοστού</v>
      </c>
      <c r="E6">
        <f>IFERROR(INDEX(StandingsCalc!$F$2:$F$49,MATCH(D6,StandingsCalc!$B$2:$B$49,0))+(13-5)/1000,-999999)</f>
        <v>1097022.0079999999</v>
      </c>
      <c r="F6">
        <f t="shared" si="0"/>
        <v>11</v>
      </c>
    </row>
    <row r="7" spans="1:23" ht="15" customHeight="1" x14ac:dyDescent="0.2">
      <c r="A7" t="s">
        <v>54</v>
      </c>
      <c r="B7" t="str">
        <f>'Fixtures by Matchday'!$AB$11</f>
        <v>Ολλανδία</v>
      </c>
      <c r="C7" t="str">
        <f>'Fixtures by Matchday'!$AB$12</f>
        <v>Ιαπωνία</v>
      </c>
      <c r="D7" t="str">
        <f>'Fixtures by Matchday'!$AB$13</f>
        <v>Σουηδία</v>
      </c>
      <c r="E7">
        <f>IFERROR(INDEX(StandingsCalc!$F$2:$F$49,MATCH(D7,StandingsCalc!$B$2:$B$49,0))+(13-6)/1000,-999999)</f>
        <v>4100032.0070000002</v>
      </c>
      <c r="F7">
        <f t="shared" si="0"/>
        <v>2</v>
      </c>
    </row>
    <row r="8" spans="1:23" ht="15" customHeight="1" x14ac:dyDescent="0.2">
      <c r="A8" t="s">
        <v>61</v>
      </c>
      <c r="B8" t="str">
        <f>'Fixtures by Matchday'!$AG$11</f>
        <v>Βέλγιο</v>
      </c>
      <c r="C8" t="str">
        <f>'Fixtures by Matchday'!$AG$12</f>
        <v>Αίγυπτος</v>
      </c>
      <c r="D8" t="str">
        <f>'Fixtures by Matchday'!$AG$13</f>
        <v>Ιράν</v>
      </c>
      <c r="E8">
        <f>IFERROR(INDEX(StandingsCalc!$F$2:$F$49,MATCH(D8,StandingsCalc!$B$2:$B$49,0))+(13-7)/1000,-999999)</f>
        <v>4099022.0060000001</v>
      </c>
      <c r="F8">
        <f t="shared" si="0"/>
        <v>7</v>
      </c>
    </row>
    <row r="9" spans="1:23" ht="15" customHeight="1" x14ac:dyDescent="0.2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Πράσινο Ακρωτήριο</v>
      </c>
      <c r="E9">
        <f>IFERROR(INDEX(StandingsCalc!$F$2:$F$49,MATCH(D9,StandingsCalc!$B$2:$B$49,0))+(13-8)/1000,-999999)</f>
        <v>3097013.0049999999</v>
      </c>
      <c r="F9">
        <f t="shared" si="0"/>
        <v>8</v>
      </c>
    </row>
    <row r="10" spans="1:23" ht="15" customHeight="1" x14ac:dyDescent="0.2">
      <c r="A10" t="s">
        <v>79</v>
      </c>
      <c r="B10" t="str">
        <f>'Fixtures by Matchday'!$W$18</f>
        <v>Γαλλία</v>
      </c>
      <c r="C10" t="str">
        <f>'Fixtures by Matchday'!$W$19</f>
        <v>Σενεγάλη</v>
      </c>
      <c r="D10" t="str">
        <f>'Fixtures by Matchday'!$W$20</f>
        <v>Νορβηγία</v>
      </c>
      <c r="E10">
        <f>IFERROR(INDEX(StandingsCalc!$F$2:$F$49,MATCH(D10,StandingsCalc!$B$2:$B$49,0))+(13-9)/1000,-999999)</f>
        <v>4100042.0040000002</v>
      </c>
      <c r="F10">
        <f t="shared" si="0"/>
        <v>1</v>
      </c>
    </row>
    <row r="11" spans="1:23" ht="15" customHeight="1" x14ac:dyDescent="0.2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4099023.003</v>
      </c>
      <c r="F11">
        <f t="shared" si="0"/>
        <v>6</v>
      </c>
    </row>
    <row r="12" spans="1:23" ht="15" customHeight="1" x14ac:dyDescent="0.2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ΛΔ Κονγκό</v>
      </c>
      <c r="E12">
        <f>IFERROR(INDEX(StandingsCalc!$F$2:$F$49,MATCH(D12,StandingsCalc!$B$2:$B$49,0))+(13-11)/1000,-999999)</f>
        <v>1096023.0020000001</v>
      </c>
      <c r="F12">
        <f t="shared" si="0"/>
        <v>12</v>
      </c>
    </row>
    <row r="13" spans="1:23" ht="15" customHeight="1" x14ac:dyDescent="0.2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Γκάνα</v>
      </c>
      <c r="E13">
        <f>IFERROR(INDEX(StandingsCalc!$F$2:$F$49,MATCH(D13,StandingsCalc!$B$2:$B$49,0))+(13-12)/1000,-999999)</f>
        <v>4099032.0010000002</v>
      </c>
      <c r="F13">
        <f t="shared" si="0"/>
        <v>5</v>
      </c>
    </row>
    <row r="18" spans="1:23" ht="15" customHeight="1" x14ac:dyDescent="0.2">
      <c r="K18" t="s">
        <v>248</v>
      </c>
    </row>
    <row r="19" spans="1:23" ht="15" customHeight="1" x14ac:dyDescent="0.2">
      <c r="J19" t="s">
        <v>249</v>
      </c>
      <c r="K19" t="s">
        <v>250</v>
      </c>
      <c r="L19" t="s">
        <v>251</v>
      </c>
      <c r="M19" t="s">
        <v>252</v>
      </c>
      <c r="N19" t="s">
        <v>253</v>
      </c>
      <c r="O19" t="s">
        <v>254</v>
      </c>
      <c r="P19" t="s">
        <v>255</v>
      </c>
      <c r="Q19" t="s">
        <v>256</v>
      </c>
      <c r="R19" t="s">
        <v>257</v>
      </c>
      <c r="S19" t="s">
        <v>258</v>
      </c>
      <c r="T19" t="s">
        <v>259</v>
      </c>
      <c r="U19" t="s">
        <v>260</v>
      </c>
      <c r="V19" t="s">
        <v>261</v>
      </c>
      <c r="W19" t="s">
        <v>262</v>
      </c>
    </row>
    <row r="20" spans="1:23" ht="15" customHeight="1" x14ac:dyDescent="0.2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B C F G H I J L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-999</v>
      </c>
      <c r="S20">
        <f>IFERROR(IF(INDEX($F$2:$F$13,MATCH(N20,$A$2:$A$13,0))&lt;=8,100-INDEX($F$2:$F$13,MATCH(N20,$A$2:$A$13,0)),-999),-999)</f>
        <v>97</v>
      </c>
      <c r="T20">
        <f>IFERROR(IF(INDEX($F$2:$F$13,MATCH(O20,$A$2:$A$13,0))&lt;=8,100-INDEX($F$2:$F$13,MATCH(O20,$A$2:$A$13,0)),-999),-999)</f>
        <v>96</v>
      </c>
      <c r="U20">
        <f>IFERROR(IF(INDEX($F$2:$F$13,MATCH(P20,$A$2:$A$13,0))&lt;=8,100-INDEX($F$2:$F$13,MATCH(P20,$A$2:$A$13,0)),-999),-999)</f>
        <v>-999</v>
      </c>
      <c r="V20">
        <f>IFERROR(IF(INDEX($F$2:$F$13,MATCH(Q20,$A$2:$A$13,0))&lt;=8,100-INDEX($F$2:$F$13,MATCH(Q20,$A$2:$A$13,0)),-999),-999)</f>
        <v>98</v>
      </c>
      <c r="W20" t="str">
        <f t="shared" ref="W20:W27" si="1">IF($L20="","",INDEX($D$2:$D$13,MATCH($L20,$A$2:$A$13,0),1))</f>
        <v>Νότια Αφρική</v>
      </c>
    </row>
    <row r="21" spans="1:23" ht="15" customHeight="1" x14ac:dyDescent="0.2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96</v>
      </c>
      <c r="S21">
        <f>IFERROR(IF(AND(INDEX($F$2:$F$13,MATCH(N21,$A$2:$A$13,0))&lt;=8,COUNTIF($L$20:L20,N21)=0),100-INDEX($F$2:$F$13,MATCH(N21,$A$2:$A$13,0)),-999),-999)</f>
        <v>-999</v>
      </c>
      <c r="T21">
        <f>IFERROR(IF(AND(INDEX($F$2:$F$13,MATCH(O21,$A$2:$A$13,0))&lt;=8,COUNTIF($L$20:L20,O21)=0),100-INDEX($F$2:$F$13,MATCH(O21,$A$2:$A$13,0)),-999),-999)</f>
        <v>98</v>
      </c>
      <c r="U21">
        <f>IFERROR(IF(AND(INDEX($F$2:$F$13,MATCH(P21,$A$2:$A$13,0))&lt;=8,COUNTIF($L$20:L20,P21)=0),100-INDEX($F$2:$F$13,MATCH(P21,$A$2:$A$13,0)),-999),-999)</f>
        <v>93</v>
      </c>
      <c r="V21">
        <f>IFERROR(IF(AND(INDEX($F$2:$F$13,MATCH(Q21,$A$2:$A$13,0))&lt;=8,COUNTIF($L$20:L20,Q21)=0),100-INDEX($F$2:$F$13,MATCH(Q21,$A$2:$A$13,0)),-999),-999)</f>
        <v>92</v>
      </c>
      <c r="W21" t="str">
        <f t="shared" si="1"/>
        <v>Τουρκία</v>
      </c>
    </row>
    <row r="22" spans="1:23" ht="15" customHeight="1" x14ac:dyDescent="0.2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96</v>
      </c>
      <c r="S22">
        <f>IFERROR(IF(AND(INDEX($F$2:$F$13,MATCH(N22,$A$2:$A$13,0))&lt;=8,COUNTIF($L$20:L21,N22)=0),100-INDEX($F$2:$F$13,MATCH(N22,$A$2:$A$13,0)),-999),-999)</f>
        <v>-999</v>
      </c>
      <c r="T22">
        <f>IFERROR(IF(AND(INDEX($F$2:$F$13,MATCH(O22,$A$2:$A$13,0))&lt;=8,COUNTIF($L$20:L21,O22)=0),100-INDEX($F$2:$F$13,MATCH(O22,$A$2:$A$13,0)),-999),-999)</f>
        <v>98</v>
      </c>
      <c r="U22">
        <f>IFERROR(IF(AND(INDEX($F$2:$F$13,MATCH(P22,$A$2:$A$13,0))&lt;=8,COUNTIF($L$20:L21,P22)=0),100-INDEX($F$2:$F$13,MATCH(P22,$A$2:$A$13,0)),-999),-999)</f>
        <v>92</v>
      </c>
      <c r="V22">
        <f>IFERROR(IF(AND(INDEX($F$2:$F$13,MATCH(Q22,$A$2:$A$13,0))&lt;=8,COUNTIF($L$20:L21,Q22)=0),100-INDEX($F$2:$F$13,MATCH(Q22,$A$2:$A$13,0)),-999),-999)</f>
        <v>99</v>
      </c>
      <c r="W22" t="str">
        <f t="shared" si="1"/>
        <v>Πράσινο Ακρωτήριο</v>
      </c>
    </row>
    <row r="23" spans="1:23" ht="15" customHeight="1" x14ac:dyDescent="0.2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-999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99</v>
      </c>
      <c r="U23">
        <f>IFERROR(IF(AND(INDEX($F$2:$F$13,MATCH(P23,$A$2:$A$13,0))&lt;=8,COUNTIF($L$20:L22,P23)=0),100-INDEX($F$2:$F$13,MATCH(P23,$A$2:$A$13,0)),-999),-999)</f>
        <v>94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ΛΔ Κονγκό</v>
      </c>
    </row>
    <row r="24" spans="1:23" ht="15" customHeight="1" x14ac:dyDescent="0.2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97</v>
      </c>
      <c r="S24">
        <f>IFERROR(IF(AND(INDEX($F$2:$F$13,MATCH(N24,$A$2:$A$13,0))&lt;=8,COUNTIF($L$20:L23,N24)=0),100-INDEX($F$2:$F$13,MATCH(N24,$A$2:$A$13,0)),-999),-999)</f>
        <v>-999</v>
      </c>
      <c r="T24">
        <f>IFERROR(IF(AND(INDEX($F$2:$F$13,MATCH(O24,$A$2:$A$13,0))&lt;=8,COUNTIF($L$20:L23,O24)=0),100-INDEX($F$2:$F$13,MATCH(O24,$A$2:$A$13,0)),-999),-999)</f>
        <v>98</v>
      </c>
      <c r="U24">
        <f>IFERROR(IF(AND(INDEX($F$2:$F$13,MATCH(P24,$A$2:$A$13,0))&lt;=8,COUNTIF($L$20:L23,P24)=0),100-INDEX($F$2:$F$13,MATCH(P24,$A$2:$A$13,0)),-999),-999)</f>
        <v>99</v>
      </c>
      <c r="V24">
        <f>IFERROR(IF(AND(INDEX($F$2:$F$13,MATCH(Q24,$A$2:$A$13,0))&lt;=8,COUNTIF($L$20:L23,Q24)=0),100-INDEX($F$2:$F$13,MATCH(Q24,$A$2:$A$13,0)),-999),-999)</f>
        <v>94</v>
      </c>
      <c r="W24" t="str">
        <f t="shared" si="1"/>
        <v>Βοσνία και Ερζεγοβίνη</v>
      </c>
    </row>
    <row r="25" spans="1:23" ht="15" customHeight="1" x14ac:dyDescent="0.2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-999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99</v>
      </c>
      <c r="V25">
        <f>IFERROR(IF(AND(INDEX($F$2:$F$13,MATCH(Q25,$A$2:$A$13,0))&lt;=8,COUNTIF($L$20:L24,Q25)=0),100-INDEX($F$2:$F$13,MATCH(Q25,$A$2:$A$13,0)),-999),-999)</f>
        <v>94</v>
      </c>
      <c r="W25" t="str">
        <f t="shared" si="1"/>
        <v>Νορβηγία</v>
      </c>
    </row>
    <row r="26" spans="1:23" ht="15" customHeight="1" x14ac:dyDescent="0.2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-999</v>
      </c>
      <c r="S26">
        <f>IFERROR(IF(AND(INDEX($F$2:$F$13,MATCH(N26,$A$2:$A$13,0))&lt;=8,COUNTIF($L$20:L25,N26)=0),100-INDEX($F$2:$F$13,MATCH(N26,$A$2:$A$13,0)),-999),-999)</f>
        <v>98</v>
      </c>
      <c r="T26">
        <f>IFERROR(IF(AND(INDEX($F$2:$F$13,MATCH(O26,$A$2:$A$13,0))&lt;=8,COUNTIF($L$20:L25,O26)=0),100-INDEX($F$2:$F$13,MATCH(O26,$A$2:$A$13,0)),-999),-999)</f>
        <v>93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94</v>
      </c>
      <c r="W26" t="str">
        <f t="shared" si="1"/>
        <v>Σουηδία</v>
      </c>
    </row>
    <row r="27" spans="1:23" ht="15" customHeight="1" x14ac:dyDescent="0.2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-999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94</v>
      </c>
      <c r="V27">
        <f>IFERROR(IF(AND(INDEX($F$2:$F$13,MATCH(Q27,$A$2:$A$13,0))&lt;=8,COUNTIF($L$20:L26,Q27)=0),100-INDEX($F$2:$F$13,MATCH(Q27,$A$2:$A$13,0)),-999),-999)</f>
        <v>95</v>
      </c>
      <c r="W27" t="str">
        <f t="shared" si="1"/>
        <v>Γκάνα</v>
      </c>
    </row>
    <row r="31" spans="1:23" ht="15" customHeight="1" x14ac:dyDescent="0.2">
      <c r="A31" t="s">
        <v>263</v>
      </c>
      <c r="B31" t="s">
        <v>264</v>
      </c>
      <c r="C31" t="s">
        <v>265</v>
      </c>
      <c r="D31" t="s">
        <v>266</v>
      </c>
      <c r="E31" t="s">
        <v>243</v>
      </c>
    </row>
    <row r="32" spans="1:23" ht="15" customHeight="1" x14ac:dyDescent="0.2">
      <c r="A32">
        <v>73</v>
      </c>
      <c r="B32" t="s">
        <v>267</v>
      </c>
      <c r="C32" t="str">
        <f>INDEX($C$2:$C$13,MATCH("A",$A$2:$A$13,0))</f>
        <v>Μεξικό</v>
      </c>
      <c r="D32" t="str">
        <f>INDEX($C$2:$C$13,MATCH("B",$A$2:$A$13,0))</f>
        <v>Ελβετία</v>
      </c>
      <c r="E32" t="str">
        <f>'Fixtures by Matchday'!$Y29</f>
        <v>Μεξικό</v>
      </c>
    </row>
    <row r="33" spans="1:5" ht="15" customHeight="1" x14ac:dyDescent="0.2">
      <c r="A33">
        <v>74</v>
      </c>
      <c r="B33" t="s">
        <v>267</v>
      </c>
      <c r="C33" t="str">
        <f>INDEX($B$2:$B$13,MATCH("E",$A$2:$A$13,0))</f>
        <v>Γερμανία</v>
      </c>
      <c r="D33" t="str">
        <f>IFERROR(INDEX($D$2:$D$13,MATCH($L$20,$A$2:$A$13,0),1),"")</f>
        <v>Νότια Αφρική</v>
      </c>
      <c r="E33" t="str">
        <f>'Fixtures by Matchday'!$AD29</f>
        <v>Γερμανία</v>
      </c>
    </row>
    <row r="34" spans="1:5" ht="15" customHeight="1" x14ac:dyDescent="0.2">
      <c r="A34">
        <v>75</v>
      </c>
      <c r="B34" t="s">
        <v>267</v>
      </c>
      <c r="C34" t="str">
        <f>INDEX($B$2:$B$13,MATCH("F",$A$2:$A$13,0))</f>
        <v>Ολλανδία</v>
      </c>
      <c r="D34" t="str">
        <f>INDEX($C$2:$C$13,MATCH("C",$A$2:$A$13,0))</f>
        <v>Βραζιλία</v>
      </c>
      <c r="E34" t="str">
        <f>'Fixtures by Matchday'!$AI29</f>
        <v>Ολλανδία</v>
      </c>
    </row>
    <row r="35" spans="1:5" ht="15" customHeight="1" x14ac:dyDescent="0.2">
      <c r="A35">
        <v>76</v>
      </c>
      <c r="B35" t="s">
        <v>267</v>
      </c>
      <c r="C35" t="str">
        <f>INDEX($B$2:$B$13,MATCH("C",$A$2:$A$13,0))</f>
        <v>Μαρόκο</v>
      </c>
      <c r="D35" t="str">
        <f>INDEX($C$2:$C$13,MATCH("F",$A$2:$A$13,0))</f>
        <v>Ιαπωνία</v>
      </c>
      <c r="E35" t="str">
        <f>'Fixtures by Matchday'!$AN29</f>
        <v>Μαρόκο</v>
      </c>
    </row>
    <row r="36" spans="1:5" ht="15" customHeight="1" x14ac:dyDescent="0.2">
      <c r="A36">
        <v>77</v>
      </c>
      <c r="B36" t="s">
        <v>267</v>
      </c>
      <c r="C36" t="str">
        <f>INDEX($B$2:$B$13,MATCH("I",$A$2:$A$13,0))</f>
        <v>Γαλλία</v>
      </c>
      <c r="D36" t="str">
        <f>IFERROR(INDEX($D$2:$D$13,MATCH($L$21,$A$2:$A$13,0),1),"")</f>
        <v>Τουρκία</v>
      </c>
      <c r="E36" t="str">
        <f>'Fixtures by Matchday'!$Y32</f>
        <v>Γαλλία</v>
      </c>
    </row>
    <row r="37" spans="1:5" ht="15" customHeight="1" x14ac:dyDescent="0.2">
      <c r="A37">
        <v>78</v>
      </c>
      <c r="B37" t="s">
        <v>267</v>
      </c>
      <c r="C37" t="str">
        <f>INDEX($C$2:$C$13,MATCH("E",$A$2:$A$13,0))</f>
        <v>Εκουαδόρ</v>
      </c>
      <c r="D37" t="str">
        <f>INDEX($C$2:$C$13,MATCH("I",$A$2:$A$13,0))</f>
        <v>Σενεγάλη</v>
      </c>
      <c r="E37" t="str">
        <f>'Fixtures by Matchday'!$AD32</f>
        <v>Σενεγάλη</v>
      </c>
    </row>
    <row r="38" spans="1:5" ht="15" customHeight="1" x14ac:dyDescent="0.2">
      <c r="A38">
        <v>79</v>
      </c>
      <c r="B38" t="s">
        <v>267</v>
      </c>
      <c r="C38" t="str">
        <f>INDEX($B$2:$B$13,MATCH("A",$A$2:$A$13,0))</f>
        <v>Νότια Κορέα</v>
      </c>
      <c r="D38" t="str">
        <f>IFERROR(INDEX($D$2:$D$13,MATCH($L$22,$A$2:$A$13,0),1),"")</f>
        <v>Πράσινο Ακρωτήριο</v>
      </c>
      <c r="E38" t="str">
        <f>'Fixtures by Matchday'!$AI32</f>
        <v>Πράσινο Ακρωτήριο</v>
      </c>
    </row>
    <row r="39" spans="1:5" ht="15" customHeight="1" x14ac:dyDescent="0.2">
      <c r="A39">
        <v>80</v>
      </c>
      <c r="B39" t="s">
        <v>267</v>
      </c>
      <c r="C39" t="str">
        <f>INDEX($B$2:$B$13,MATCH("L",$A$2:$A$13,0))</f>
        <v>Αγγλία</v>
      </c>
      <c r="D39" t="str">
        <f>IFERROR(INDEX($D$2:$D$13,MATCH($L$23,$A$2:$A$13,0),1),"")</f>
        <v>ΛΔ Κονγκό</v>
      </c>
      <c r="E39" t="str">
        <f>'Fixtures by Matchday'!$AN32</f>
        <v>Αγγλία</v>
      </c>
    </row>
    <row r="40" spans="1:5" ht="15" customHeight="1" x14ac:dyDescent="0.2">
      <c r="A40">
        <v>81</v>
      </c>
      <c r="B40" t="s">
        <v>267</v>
      </c>
      <c r="C40" t="str">
        <f>INDEX($B$2:$B$13,MATCH("D",$A$2:$A$13,0))</f>
        <v>ΗΠΑ</v>
      </c>
      <c r="D40" t="str">
        <f>IFERROR(INDEX($D$2:$D$13,MATCH($L$24,$A$2:$A$13,0),1),"")</f>
        <v>Βοσνία και Ερζεγοβίνη</v>
      </c>
      <c r="E40" t="str">
        <f>'Fixtures by Matchday'!$Y35</f>
        <v>ΗΠΑ</v>
      </c>
    </row>
    <row r="41" spans="1:5" ht="15" customHeight="1" x14ac:dyDescent="0.2">
      <c r="A41">
        <v>82</v>
      </c>
      <c r="B41" t="s">
        <v>267</v>
      </c>
      <c r="C41" t="str">
        <f>INDEX($B$2:$B$13,MATCH("G",$A$2:$A$13,0))</f>
        <v>Βέλγιο</v>
      </c>
      <c r="D41" t="str">
        <f>IFERROR(INDEX($D$2:$D$13,MATCH($L$25,$A$2:$A$13,0),1),"")</f>
        <v>Νορβηγία</v>
      </c>
      <c r="E41" t="str">
        <f>'Fixtures by Matchday'!$AD35</f>
        <v>Βέλγιο</v>
      </c>
    </row>
    <row r="42" spans="1:5" ht="15" customHeight="1" x14ac:dyDescent="0.2">
      <c r="A42">
        <v>83</v>
      </c>
      <c r="B42" t="s">
        <v>267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Κολομβία</v>
      </c>
    </row>
    <row r="43" spans="1:5" ht="15" customHeight="1" x14ac:dyDescent="0.2">
      <c r="A43">
        <v>84</v>
      </c>
      <c r="B43" t="s">
        <v>267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 x14ac:dyDescent="0.2">
      <c r="A44">
        <v>85</v>
      </c>
      <c r="B44" t="s">
        <v>267</v>
      </c>
      <c r="C44" t="str">
        <f>INDEX($B$2:$B$13,MATCH("B",$A$2:$A$13,0))</f>
        <v>Καναδάς</v>
      </c>
      <c r="D44" t="str">
        <f>IFERROR(INDEX($D$2:$D$13,MATCH($L$26,$A$2:$A$13,0),1),"")</f>
        <v>Σουηδία</v>
      </c>
      <c r="E44" t="str">
        <f>'Fixtures by Matchday'!$Y38</f>
        <v>Καναδάς</v>
      </c>
    </row>
    <row r="45" spans="1:5" ht="15" customHeight="1" x14ac:dyDescent="0.2">
      <c r="A45">
        <v>86</v>
      </c>
      <c r="B45" t="s">
        <v>267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 x14ac:dyDescent="0.2">
      <c r="A46">
        <v>87</v>
      </c>
      <c r="B46" t="s">
        <v>267</v>
      </c>
      <c r="C46" t="str">
        <f>INDEX($B$2:$B$13,MATCH("K",$A$2:$A$13,0))</f>
        <v>Πορτογαλία</v>
      </c>
      <c r="D46" t="str">
        <f>IFERROR(INDEX($D$2:$D$13,MATCH($L$27,$A$2:$A$13,0),1),"")</f>
        <v>Γκάνα</v>
      </c>
      <c r="E46" t="str">
        <f>'Fixtures by Matchday'!$AI38</f>
        <v>Πορτογαλία</v>
      </c>
    </row>
    <row r="47" spans="1:5" ht="15" customHeight="1" x14ac:dyDescent="0.2">
      <c r="A47">
        <v>88</v>
      </c>
      <c r="B47" t="s">
        <v>267</v>
      </c>
      <c r="C47" t="str">
        <f>INDEX($C$2:$C$13,MATCH("D",$A$2:$A$13,0))</f>
        <v>Παραγουάη</v>
      </c>
      <c r="D47" t="str">
        <f>INDEX($C$2:$C$13,MATCH("G",$A$2:$A$13,0))</f>
        <v>Αίγυπτος</v>
      </c>
      <c r="E47" t="str">
        <f>'Fixtures by Matchday'!$AN38</f>
        <v>Αίγυπτος</v>
      </c>
    </row>
    <row r="48" spans="1:5" ht="15" customHeight="1" x14ac:dyDescent="0.2">
      <c r="A48">
        <v>89</v>
      </c>
      <c r="B48" t="s">
        <v>268</v>
      </c>
      <c r="C48" t="str">
        <f>IF(E32="","",E32)</f>
        <v>Μεξικό</v>
      </c>
      <c r="D48" t="str">
        <f>IF(E34="","",E34)</f>
        <v>Ολλανδία</v>
      </c>
      <c r="E48" t="str">
        <f>'Fixtures by Matchday'!$Y42</f>
        <v>Μεξικό</v>
      </c>
    </row>
    <row r="49" spans="1:5" ht="15" customHeight="1" x14ac:dyDescent="0.2">
      <c r="A49">
        <v>90</v>
      </c>
      <c r="B49" t="s">
        <v>268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2">
      <c r="A50">
        <v>91</v>
      </c>
      <c r="B50" t="s">
        <v>268</v>
      </c>
      <c r="C50" t="str">
        <f>IF(E35="","",E35)</f>
        <v>Μαρόκο</v>
      </c>
      <c r="D50" t="str">
        <f>IF(E37="","",E37)</f>
        <v>Σενεγάλη</v>
      </c>
      <c r="E50" t="str">
        <f>'Fixtures by Matchday'!$AI42</f>
        <v>Σενεγάλη</v>
      </c>
    </row>
    <row r="51" spans="1:5" ht="15" customHeight="1" x14ac:dyDescent="0.2">
      <c r="A51">
        <v>92</v>
      </c>
      <c r="B51" t="s">
        <v>268</v>
      </c>
      <c r="C51" t="str">
        <f>IF(E38="","",E38)</f>
        <v>Πράσινο Ακρωτήριο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2">
      <c r="A52">
        <v>93</v>
      </c>
      <c r="B52" t="s">
        <v>268</v>
      </c>
      <c r="C52" t="str">
        <f>IF(E42="","",E42)</f>
        <v>Κολομβία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2">
      <c r="A53">
        <v>94</v>
      </c>
      <c r="B53" t="s">
        <v>268</v>
      </c>
      <c r="C53" t="str">
        <f>IF(E40="","",E40)</f>
        <v>ΗΠΑ</v>
      </c>
      <c r="D53" t="str">
        <f>IF(E41="","",E41)</f>
        <v>Βέλγιο</v>
      </c>
      <c r="E53" t="str">
        <f>'Fixtures by Matchday'!$AD45</f>
        <v>ΗΠΑ</v>
      </c>
    </row>
    <row r="54" spans="1:5" ht="15" customHeight="1" x14ac:dyDescent="0.2">
      <c r="A54">
        <v>95</v>
      </c>
      <c r="B54" t="s">
        <v>268</v>
      </c>
      <c r="C54" t="str">
        <f>IF(E45="","",E45)</f>
        <v>Αργεντινή</v>
      </c>
      <c r="D54" t="str">
        <f>IF(E47="","",E47)</f>
        <v>Αίγυπτος</v>
      </c>
      <c r="E54" t="str">
        <f>'Fixtures by Matchday'!$AI45</f>
        <v>Αργεντινή</v>
      </c>
    </row>
    <row r="55" spans="1:5" ht="15" customHeight="1" x14ac:dyDescent="0.2">
      <c r="A55">
        <v>96</v>
      </c>
      <c r="B55" t="s">
        <v>268</v>
      </c>
      <c r="C55" t="str">
        <f>IF(E44="","",E44)</f>
        <v>Καναδάς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2">
      <c r="A56">
        <v>97</v>
      </c>
      <c r="B56" t="s">
        <v>269</v>
      </c>
      <c r="C56" t="str">
        <f>IF(E48="","",E48)</f>
        <v>Μεξικό</v>
      </c>
      <c r="D56" t="str">
        <f>IF(E50="","",E50)</f>
        <v>Σενεγάλη</v>
      </c>
      <c r="E56" t="str">
        <f>'Fixtures by Matchday'!$Y49</f>
        <v>Μεξικό</v>
      </c>
    </row>
    <row r="57" spans="1:5" ht="15" customHeight="1" x14ac:dyDescent="0.2">
      <c r="A57">
        <v>98</v>
      </c>
      <c r="B57" t="s">
        <v>269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Αγγλία</v>
      </c>
    </row>
    <row r="58" spans="1:5" ht="15" customHeight="1" x14ac:dyDescent="0.2">
      <c r="A58">
        <v>99</v>
      </c>
      <c r="B58" t="s">
        <v>269</v>
      </c>
      <c r="C58" t="str">
        <f>IF(E53="","",E53)</f>
        <v>ΗΠΑ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2">
      <c r="A59">
        <v>100</v>
      </c>
      <c r="B59" t="s">
        <v>269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Πορτογαλία</v>
      </c>
    </row>
    <row r="60" spans="1:5" ht="15" customHeight="1" x14ac:dyDescent="0.2">
      <c r="A60">
        <v>101</v>
      </c>
      <c r="B60" t="s">
        <v>270</v>
      </c>
      <c r="C60" t="str">
        <f>IF(E56="","",E56)</f>
        <v>Μεξικό</v>
      </c>
      <c r="D60" t="str">
        <f>IF(E57="","",E57)</f>
        <v>Αγγλία</v>
      </c>
      <c r="E60" t="str">
        <f>'Fixtures by Matchday'!$Y53</f>
        <v>Αγγλία</v>
      </c>
    </row>
    <row r="61" spans="1:5" ht="15" customHeight="1" x14ac:dyDescent="0.2">
      <c r="A61">
        <v>102</v>
      </c>
      <c r="B61" t="s">
        <v>270</v>
      </c>
      <c r="C61" t="str">
        <f>IF(E58="","",E58)</f>
        <v>Ισπανία</v>
      </c>
      <c r="D61" t="str">
        <f>IF(E59="","",E59)</f>
        <v>Πορτογαλία</v>
      </c>
      <c r="E61" t="str">
        <f>'Fixtures by Matchday'!$AD53</f>
        <v>Πορτογαλία</v>
      </c>
    </row>
    <row r="62" spans="1:5" ht="15" customHeight="1" x14ac:dyDescent="0.2">
      <c r="A62">
        <v>104</v>
      </c>
      <c r="B62" t="s">
        <v>271</v>
      </c>
      <c r="C62" t="str">
        <f>IF(E60="","",E60)</f>
        <v>Αγγλία</v>
      </c>
      <c r="D62" t="str">
        <f>IF(E61="","",E61)</f>
        <v>Πορτογαλία</v>
      </c>
      <c r="E62" t="str">
        <f>'Fixtures by Matchday'!$AD57</f>
        <v>Αγγλία</v>
      </c>
    </row>
    <row r="70" spans="1:2" x14ac:dyDescent="0.2">
      <c r="A70" t="str">
        <f>'Fixtures by Matchday'!$V29</f>
        <v>Μεξικό</v>
      </c>
      <c r="B70" t="str">
        <f>'Fixtures by Matchday'!$X29</f>
        <v>Ελβετία</v>
      </c>
    </row>
    <row r="71" spans="1:2" x14ac:dyDescent="0.2">
      <c r="A71" t="str">
        <f>'Fixtures by Matchday'!$AA29</f>
        <v>Γερμανία</v>
      </c>
      <c r="B71" t="str">
        <f>'Fixtures by Matchday'!$AC29</f>
        <v>Νότια Αφρική</v>
      </c>
    </row>
    <row r="72" spans="1:2" x14ac:dyDescent="0.2">
      <c r="A72" t="str">
        <f>'Fixtures by Matchday'!$AF29</f>
        <v>Ολλανδία</v>
      </c>
      <c r="B72" t="str">
        <f>'Fixtures by Matchday'!$AH29</f>
        <v>Βραζιλία</v>
      </c>
    </row>
    <row r="73" spans="1:2" x14ac:dyDescent="0.2">
      <c r="A73" t="str">
        <f>'Fixtures by Matchday'!$AK29</f>
        <v>Μαρόκο</v>
      </c>
      <c r="B73" t="str">
        <f>'Fixtures by Matchday'!$AM29</f>
        <v>Ιαπωνία</v>
      </c>
    </row>
    <row r="74" spans="1:2" x14ac:dyDescent="0.2">
      <c r="A74" t="str">
        <f>'Fixtures by Matchday'!$V32</f>
        <v>Γαλλία</v>
      </c>
      <c r="B74" t="str">
        <f>'Fixtures by Matchday'!$X32</f>
        <v>Τουρκία</v>
      </c>
    </row>
    <row r="75" spans="1:2" x14ac:dyDescent="0.2">
      <c r="A75" t="str">
        <f>'Fixtures by Matchday'!$AA32</f>
        <v>Εκουαδόρ</v>
      </c>
      <c r="B75" t="str">
        <f>'Fixtures by Matchday'!$AC32</f>
        <v>Σενεγάλη</v>
      </c>
    </row>
    <row r="76" spans="1:2" x14ac:dyDescent="0.2">
      <c r="A76" t="str">
        <f>'Fixtures by Matchday'!$AF32</f>
        <v>Νότια Κορέα</v>
      </c>
      <c r="B76" t="str">
        <f>'Fixtures by Matchday'!$AH32</f>
        <v>Πράσινο Ακρωτήριο</v>
      </c>
    </row>
    <row r="77" spans="1:2" x14ac:dyDescent="0.2">
      <c r="A77" t="str">
        <f>'Fixtures by Matchday'!$AK32</f>
        <v>Αγγλία</v>
      </c>
      <c r="B77" t="str">
        <f>'Fixtures by Matchday'!$AM32</f>
        <v>ΛΔ Κονγκό</v>
      </c>
    </row>
    <row r="78" spans="1:2" x14ac:dyDescent="0.2">
      <c r="A78" t="str">
        <f>'Fixtures by Matchday'!$V35</f>
        <v>ΗΠΑ</v>
      </c>
      <c r="B78" t="str">
        <f>'Fixtures by Matchday'!$X35</f>
        <v>Βοσνία και Ερζεγοβίνη</v>
      </c>
    </row>
    <row r="79" spans="1:2" x14ac:dyDescent="0.2">
      <c r="A79" t="str">
        <f>'Fixtures by Matchday'!$AA35</f>
        <v>Βέλγιο</v>
      </c>
      <c r="B79" t="str">
        <f>'Fixtures by Matchday'!$AC35</f>
        <v>Νορβηγία</v>
      </c>
    </row>
    <row r="80" spans="1:2" x14ac:dyDescent="0.2">
      <c r="A80" t="str">
        <f>'Fixtures by Matchday'!$AF35</f>
        <v>Κολομβία</v>
      </c>
      <c r="B80" t="str">
        <f>'Fixtures by Matchday'!$AH35</f>
        <v>Κροατία</v>
      </c>
    </row>
    <row r="81" spans="1:2" x14ac:dyDescent="0.2">
      <c r="A81" t="str">
        <f>'Fixtures by Matchday'!$AK35</f>
        <v>Ισπανία</v>
      </c>
      <c r="B81" t="str">
        <f>'Fixtures by Matchday'!$AM35</f>
        <v>Αυστρία</v>
      </c>
    </row>
    <row r="82" spans="1:2" x14ac:dyDescent="0.2">
      <c r="A82" t="str">
        <f>'Fixtures by Matchday'!$V38</f>
        <v>Καναδάς</v>
      </c>
      <c r="B82" t="str">
        <f>'Fixtures by Matchday'!$X38</f>
        <v>Σουηδία</v>
      </c>
    </row>
    <row r="83" spans="1:2" x14ac:dyDescent="0.2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2">
      <c r="A84" t="str">
        <f>'Fixtures by Matchday'!$AF38</f>
        <v>Πορτογαλία</v>
      </c>
      <c r="B84" t="str">
        <f>'Fixtures by Matchday'!$AH38</f>
        <v>Γκάνα</v>
      </c>
    </row>
    <row r="85" spans="1:2" x14ac:dyDescent="0.2">
      <c r="A85" t="str">
        <f>'Fixtures by Matchday'!$AK38</f>
        <v>Παραγουάη</v>
      </c>
      <c r="B85" t="str">
        <f>'Fixtures by Matchday'!$AM38</f>
        <v>Αίγυπτος</v>
      </c>
    </row>
    <row r="86" spans="1:2" x14ac:dyDescent="0.2">
      <c r="A86" t="str">
        <f>'Fixtures by Matchday'!$V42</f>
        <v>Μεξικό</v>
      </c>
      <c r="B86" t="str">
        <f>'Fixtures by Matchday'!$X42</f>
        <v>Ολλανδία</v>
      </c>
    </row>
    <row r="87" spans="1:2" x14ac:dyDescent="0.2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2">
      <c r="A88" t="str">
        <f>'Fixtures by Matchday'!$AF42</f>
        <v>Μαρόκο</v>
      </c>
      <c r="B88" t="str">
        <f>'Fixtures by Matchday'!$AH42</f>
        <v>Σενεγάλη</v>
      </c>
    </row>
    <row r="89" spans="1:2" x14ac:dyDescent="0.2">
      <c r="A89" t="str">
        <f>'Fixtures by Matchday'!$AK42</f>
        <v>Πράσινο Ακρωτήριο</v>
      </c>
      <c r="B89" t="str">
        <f>'Fixtures by Matchday'!$AM42</f>
        <v>Αγγλία</v>
      </c>
    </row>
    <row r="90" spans="1:2" x14ac:dyDescent="0.2">
      <c r="A90" t="str">
        <f>'Fixtures by Matchday'!$V45</f>
        <v>Κολομβία</v>
      </c>
      <c r="B90" t="str">
        <f>'Fixtures by Matchday'!$X45</f>
        <v>Ισπανία</v>
      </c>
    </row>
    <row r="91" spans="1:2" x14ac:dyDescent="0.2">
      <c r="A91" t="str">
        <f>'Fixtures by Matchday'!$AA45</f>
        <v>ΗΠΑ</v>
      </c>
      <c r="B91" t="str">
        <f>'Fixtures by Matchday'!$AC45</f>
        <v>Βέλγιο</v>
      </c>
    </row>
    <row r="92" spans="1:2" x14ac:dyDescent="0.2">
      <c r="A92" t="str">
        <f>'Fixtures by Matchday'!$AF45</f>
        <v>Αργεντινή</v>
      </c>
      <c r="B92" t="str">
        <f>'Fixtures by Matchday'!$AH45</f>
        <v>Αίγυπτος</v>
      </c>
    </row>
    <row r="93" spans="1:2" x14ac:dyDescent="0.2">
      <c r="A93" t="str">
        <f>'Fixtures by Matchday'!$AK45</f>
        <v>Καναδάς</v>
      </c>
      <c r="B93" t="str">
        <f>'Fixtures by Matchday'!$AM45</f>
        <v>Πορτογαλία</v>
      </c>
    </row>
    <row r="94" spans="1:2" x14ac:dyDescent="0.2">
      <c r="A94" t="str">
        <f>'Fixtures by Matchday'!$V49</f>
        <v>Μεξικό</v>
      </c>
      <c r="B94" t="str">
        <f>'Fixtures by Matchday'!$X49</f>
        <v>Σενεγάλη</v>
      </c>
    </row>
    <row r="95" spans="1:2" x14ac:dyDescent="0.2">
      <c r="A95" t="str">
        <f>'Fixtures by Matchday'!$AA49</f>
        <v>Αγγλία</v>
      </c>
      <c r="B95" t="str">
        <f>'Fixtures by Matchday'!$AC49</f>
        <v>Γαλλία</v>
      </c>
    </row>
    <row r="96" spans="1:2" x14ac:dyDescent="0.2">
      <c r="A96" t="str">
        <f>'Fixtures by Matchday'!$AF49</f>
        <v>ΗΠΑ</v>
      </c>
      <c r="B96" t="str">
        <f>'Fixtures by Matchday'!$AH49</f>
        <v>Ισπανία</v>
      </c>
    </row>
    <row r="97" spans="1:2" x14ac:dyDescent="0.2">
      <c r="A97" t="str">
        <f>'Fixtures by Matchday'!$AK49</f>
        <v>Αργεντινή</v>
      </c>
      <c r="B97" t="str">
        <f>'Fixtures by Matchday'!$AM49</f>
        <v>Πορτογαλία</v>
      </c>
    </row>
    <row r="98" spans="1:2" x14ac:dyDescent="0.2">
      <c r="A98" t="str">
        <f>'Fixtures by Matchday'!$V53</f>
        <v>Μεξικό</v>
      </c>
      <c r="B98" t="str">
        <f>'Fixtures by Matchday'!$X53</f>
        <v>Αγγλία</v>
      </c>
    </row>
    <row r="99" spans="1:2" x14ac:dyDescent="0.2">
      <c r="A99" t="str">
        <f>'Fixtures by Matchday'!$AA53</f>
        <v>Ισπανία</v>
      </c>
      <c r="B99" t="str">
        <f>'Fixtures by Matchday'!$AC53</f>
        <v>Πορτογαλία</v>
      </c>
    </row>
    <row r="100" spans="1:2" x14ac:dyDescent="0.2">
      <c r="A100" t="str">
        <f>'Fixtures by Matchday'!$AA57</f>
        <v>Αγγλία</v>
      </c>
      <c r="B100" t="str">
        <f>'Fixtures by Matchday'!$AC57</f>
        <v>Πορτογαλία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workbookViewId="0"/>
  </sheetViews>
  <sheetFormatPr defaultRowHeight="12.75" x14ac:dyDescent="0.2"/>
  <sheetData>
    <row r="1" spans="1:9" x14ac:dyDescent="0.2">
      <c r="A1" t="s">
        <v>272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2">
      <c r="A2" t="s">
        <v>273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2">
      <c r="A3" t="s">
        <v>274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2">
      <c r="A4" t="s">
        <v>275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2">
      <c r="A5" t="s">
        <v>276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2">
      <c r="A6" t="s">
        <v>277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2">
      <c r="A7" t="s">
        <v>278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2">
      <c r="A8" t="s">
        <v>279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2">
      <c r="A9" t="s">
        <v>280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2">
      <c r="A10" t="s">
        <v>281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2">
      <c r="A11" t="s">
        <v>282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2">
      <c r="A12" t="s">
        <v>283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2">
      <c r="A13" t="s">
        <v>284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2">
      <c r="A14" t="s">
        <v>285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2">
      <c r="A15" t="s">
        <v>286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2">
      <c r="A16" t="s">
        <v>287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2">
      <c r="A17" t="s">
        <v>288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2">
      <c r="A18" t="s">
        <v>289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2">
      <c r="A19" t="s">
        <v>290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2">
      <c r="A20" t="s">
        <v>291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2">
      <c r="A21" t="s">
        <v>292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2">
      <c r="A22" t="s">
        <v>293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2">
      <c r="A23" t="s">
        <v>294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2">
      <c r="A24" t="s">
        <v>295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2">
      <c r="A25" t="s">
        <v>296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2">
      <c r="A26" t="s">
        <v>297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2">
      <c r="A27" t="s">
        <v>298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2">
      <c r="A28" t="s">
        <v>299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2">
      <c r="A29" t="s">
        <v>300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2">
      <c r="A30" t="s">
        <v>301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2">
      <c r="A31" t="s">
        <v>302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2">
      <c r="A32" t="s">
        <v>303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2">
      <c r="A33" t="s">
        <v>304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2">
      <c r="A34" t="s">
        <v>305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2">
      <c r="A35" t="s">
        <v>306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2">
      <c r="A36" t="s">
        <v>307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2">
      <c r="A37" t="s">
        <v>308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2">
      <c r="A38" t="s">
        <v>309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2">
      <c r="A39" t="s">
        <v>310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2">
      <c r="A40" t="s">
        <v>311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2">
      <c r="A41" t="s">
        <v>312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2">
      <c r="A42" t="s">
        <v>313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2">
      <c r="A43" t="s">
        <v>314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2">
      <c r="A44" t="s">
        <v>315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2">
      <c r="A45" t="s">
        <v>316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2">
      <c r="A46" t="s">
        <v>317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2">
      <c r="A47" t="s">
        <v>318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2">
      <c r="A48" t="s">
        <v>319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2">
      <c r="A49" t="s">
        <v>320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2">
      <c r="A50" t="s">
        <v>321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2">
      <c r="A51" t="s">
        <v>322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2">
      <c r="A52" t="s">
        <v>323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2">
      <c r="A53" t="s">
        <v>324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2">
      <c r="A54" t="s">
        <v>325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2">
      <c r="A55" t="s">
        <v>326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2">
      <c r="A56" t="s">
        <v>327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2">
      <c r="A57" t="s">
        <v>328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2">
      <c r="A58" t="s">
        <v>329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2">
      <c r="A59" t="s">
        <v>330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2">
      <c r="A60" t="s">
        <v>331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2">
      <c r="A61" t="s">
        <v>332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2">
      <c r="A62" t="s">
        <v>333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2">
      <c r="A63" t="s">
        <v>334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2">
      <c r="A64" t="s">
        <v>335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2">
      <c r="A65" t="s">
        <v>336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2">
      <c r="A66" t="s">
        <v>337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2">
      <c r="A67" t="s">
        <v>338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2">
      <c r="A68" t="s">
        <v>339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2">
      <c r="A69" t="s">
        <v>340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2">
      <c r="A70" t="s">
        <v>341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2">
      <c r="A71" t="s">
        <v>342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2">
      <c r="A72" t="s">
        <v>343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2">
      <c r="A73" t="s">
        <v>344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2">
      <c r="A74" t="s">
        <v>345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2">
      <c r="A75" t="s">
        <v>346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2">
      <c r="A76" t="s">
        <v>347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2">
      <c r="A77" t="s">
        <v>348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2">
      <c r="A78" t="s">
        <v>349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2">
      <c r="A79" t="s">
        <v>350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2">
      <c r="A80" t="s">
        <v>351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2">
      <c r="A81" t="s">
        <v>352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2">
      <c r="A82" t="s">
        <v>353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2">
      <c r="A83" t="s">
        <v>354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2">
      <c r="A84" t="s">
        <v>355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2">
      <c r="A85" t="s">
        <v>356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2">
      <c r="A86" t="s">
        <v>357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2">
      <c r="A87" t="s">
        <v>358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2">
      <c r="A88" t="s">
        <v>359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2">
      <c r="A89" t="s">
        <v>360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2">
      <c r="A90" t="s">
        <v>361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2">
      <c r="A91" t="s">
        <v>362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2">
      <c r="A92" t="s">
        <v>363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2">
      <c r="A93" t="s">
        <v>364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2">
      <c r="A94" t="s">
        <v>365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2">
      <c r="A95" t="s">
        <v>366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2">
      <c r="A96" t="s">
        <v>367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2">
      <c r="A97" t="s">
        <v>368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2">
      <c r="A98" t="s">
        <v>369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2">
      <c r="A99" t="s">
        <v>370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2">
      <c r="A100" t="s">
        <v>371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2">
      <c r="A101" t="s">
        <v>372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2">
      <c r="A102" t="s">
        <v>373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2">
      <c r="A103" t="s">
        <v>374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2">
      <c r="A104" t="s">
        <v>375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2">
      <c r="A105" t="s">
        <v>376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2">
      <c r="A106" t="s">
        <v>377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2">
      <c r="A107" t="s">
        <v>378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2">
      <c r="A108" t="s">
        <v>379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2">
      <c r="A109" t="s">
        <v>380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2">
      <c r="A110" t="s">
        <v>381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2">
      <c r="A111" t="s">
        <v>382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2">
      <c r="A112" t="s">
        <v>383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2">
      <c r="A113" t="s">
        <v>384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2">
      <c r="A114" t="s">
        <v>385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2">
      <c r="A115" t="s">
        <v>386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2">
      <c r="A116" t="s">
        <v>387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2">
      <c r="A117" t="s">
        <v>388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2">
      <c r="A118" t="s">
        <v>389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2">
      <c r="A119" t="s">
        <v>390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2">
      <c r="A120" t="s">
        <v>391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2">
      <c r="A121" t="s">
        <v>392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2">
      <c r="A122" t="s">
        <v>393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2">
      <c r="A123" t="s">
        <v>394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2">
      <c r="A124" t="s">
        <v>395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2">
      <c r="A125" t="s">
        <v>396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2">
      <c r="A126" t="s">
        <v>397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2">
      <c r="A127" t="s">
        <v>398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2">
      <c r="A128" t="s">
        <v>399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2">
      <c r="A129" t="s">
        <v>400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2">
      <c r="A130" t="s">
        <v>401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2">
      <c r="A131" t="s">
        <v>402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2">
      <c r="A132" t="s">
        <v>403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2">
      <c r="A133" t="s">
        <v>404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2">
      <c r="A134" t="s">
        <v>405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2">
      <c r="A135" t="s">
        <v>406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2">
      <c r="A136" t="s">
        <v>407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2">
      <c r="A137" t="s">
        <v>408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2">
      <c r="A138" t="s">
        <v>409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2">
      <c r="A139" t="s">
        <v>410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2">
      <c r="A140" t="s">
        <v>411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2">
      <c r="A141" t="s">
        <v>412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2">
      <c r="A142" t="s">
        <v>413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2">
      <c r="A143" t="s">
        <v>414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2">
      <c r="A144" t="s">
        <v>415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2">
      <c r="A145" t="s">
        <v>416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2">
      <c r="A146" t="s">
        <v>417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2">
      <c r="A147" t="s">
        <v>418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2">
      <c r="A148" t="s">
        <v>419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2">
      <c r="A149" t="s">
        <v>420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2">
      <c r="A150" t="s">
        <v>421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2">
      <c r="A151" t="s">
        <v>422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2">
      <c r="A152" t="s">
        <v>423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2">
      <c r="A153" t="s">
        <v>424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2">
      <c r="A154" t="s">
        <v>425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2">
      <c r="A155" t="s">
        <v>426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2">
      <c r="A156" t="s">
        <v>427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2">
      <c r="A157" t="s">
        <v>428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2">
      <c r="A158" t="s">
        <v>429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2">
      <c r="A159" t="s">
        <v>430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2">
      <c r="A160" t="s">
        <v>431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2">
      <c r="A161" t="s">
        <v>432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2">
      <c r="A162" t="s">
        <v>433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2">
      <c r="A163" t="s">
        <v>434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2">
      <c r="A164" t="s">
        <v>435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2">
      <c r="A165" t="s">
        <v>436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2">
      <c r="A166" t="s">
        <v>437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2">
      <c r="A167" t="s">
        <v>438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2">
      <c r="A168" t="s">
        <v>439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2">
      <c r="A169" t="s">
        <v>440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2">
      <c r="A170" t="s">
        <v>441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2">
      <c r="A171" t="s">
        <v>442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2">
      <c r="A172" t="s">
        <v>443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2">
      <c r="A173" t="s">
        <v>444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2">
      <c r="A174" t="s">
        <v>445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2">
      <c r="A175" t="s">
        <v>446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2">
      <c r="A176" t="s">
        <v>447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2">
      <c r="A177" t="s">
        <v>448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2">
      <c r="A178" t="s">
        <v>449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2">
      <c r="A179" t="s">
        <v>450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2">
      <c r="A180" t="s">
        <v>451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2">
      <c r="A181" t="s">
        <v>452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2">
      <c r="A182" t="s">
        <v>453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2">
      <c r="A183" t="s">
        <v>454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2">
      <c r="A184" t="s">
        <v>455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2">
      <c r="A185" t="s">
        <v>456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2">
      <c r="A186" t="s">
        <v>457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2">
      <c r="A187" t="s">
        <v>458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2">
      <c r="A188" t="s">
        <v>459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2">
      <c r="A189" t="s">
        <v>460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2">
      <c r="A190" t="s">
        <v>461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2">
      <c r="A191" t="s">
        <v>462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2">
      <c r="A192" t="s">
        <v>463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2">
      <c r="A193" t="s">
        <v>464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2">
      <c r="A194" t="s">
        <v>465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2">
      <c r="A195" t="s">
        <v>466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2">
      <c r="A196" t="s">
        <v>467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2">
      <c r="A197" t="s">
        <v>468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2">
      <c r="A198" t="s">
        <v>469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2">
      <c r="A199" t="s">
        <v>470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2">
      <c r="A200" t="s">
        <v>471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2">
      <c r="A201" t="s">
        <v>472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2">
      <c r="A202" t="s">
        <v>473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2">
      <c r="A203" t="s">
        <v>474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2">
      <c r="A204" t="s">
        <v>475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2">
      <c r="A205" t="s">
        <v>476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2">
      <c r="A206" t="s">
        <v>477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2">
      <c r="A207" t="s">
        <v>478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2">
      <c r="A208" t="s">
        <v>479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2">
      <c r="A209" t="s">
        <v>480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2">
      <c r="A210" t="s">
        <v>481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2">
      <c r="A211" t="s">
        <v>482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2">
      <c r="A212" t="s">
        <v>483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2">
      <c r="A213" t="s">
        <v>484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2">
      <c r="A214" t="s">
        <v>485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2">
      <c r="A215" t="s">
        <v>486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2">
      <c r="A216" t="s">
        <v>487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2">
      <c r="A217" t="s">
        <v>488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2">
      <c r="A218" t="s">
        <v>489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2">
      <c r="A219" t="s">
        <v>490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2">
      <c r="A220" t="s">
        <v>491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2">
      <c r="A221" t="s">
        <v>492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2">
      <c r="A222" t="s">
        <v>493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2">
      <c r="A223" t="s">
        <v>494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2">
      <c r="A224" t="s">
        <v>495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2">
      <c r="A225" t="s">
        <v>496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2">
      <c r="A226" t="s">
        <v>497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2">
      <c r="A227" t="s">
        <v>498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2">
      <c r="A228" t="s">
        <v>499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2">
      <c r="A229" t="s">
        <v>500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2">
      <c r="A230" t="s">
        <v>501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2">
      <c r="A231" t="s">
        <v>502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2">
      <c r="A232" t="s">
        <v>503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2">
      <c r="A233" t="s">
        <v>504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2">
      <c r="A234" t="s">
        <v>505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2">
      <c r="A235" t="s">
        <v>506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2">
      <c r="A236" t="s">
        <v>507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2">
      <c r="A237" t="s">
        <v>508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2">
      <c r="A238" t="s">
        <v>509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2">
      <c r="A239" t="s">
        <v>510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2">
      <c r="A240" t="s">
        <v>511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2">
      <c r="A241" t="s">
        <v>512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2">
      <c r="A242" t="s">
        <v>513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2">
      <c r="A243" t="s">
        <v>514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2">
      <c r="A244" t="s">
        <v>515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2">
      <c r="A245" t="s">
        <v>516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2">
      <c r="A246" t="s">
        <v>517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2">
      <c r="A247" t="s">
        <v>518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2">
      <c r="A248" t="s">
        <v>519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2">
      <c r="A249" t="s">
        <v>520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2">
      <c r="A250" t="s">
        <v>521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2">
      <c r="A251" t="s">
        <v>522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2">
      <c r="A252" t="s">
        <v>523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2">
      <c r="A253" t="s">
        <v>524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2">
      <c r="A254" t="s">
        <v>525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2">
      <c r="A255" t="s">
        <v>526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2">
      <c r="A256" t="s">
        <v>527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2">
      <c r="A257" t="s">
        <v>528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2">
      <c r="A258" t="s">
        <v>529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2">
      <c r="A259" t="s">
        <v>530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2">
      <c r="A260" t="s">
        <v>531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2">
      <c r="A261" t="s">
        <v>532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2">
      <c r="A262" t="s">
        <v>533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2">
      <c r="A263" t="s">
        <v>534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2">
      <c r="A264" t="s">
        <v>535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2">
      <c r="A265" t="s">
        <v>536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2">
      <c r="A266" t="s">
        <v>537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2">
      <c r="A267" t="s">
        <v>538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2">
      <c r="A268" t="s">
        <v>539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2">
      <c r="A269" t="s">
        <v>540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2">
      <c r="A270" t="s">
        <v>541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2">
      <c r="A271" t="s">
        <v>542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2">
      <c r="A272" t="s">
        <v>543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2">
      <c r="A273" t="s">
        <v>544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2">
      <c r="A274" t="s">
        <v>545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2">
      <c r="A275" t="s">
        <v>546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2">
      <c r="A276" t="s">
        <v>547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2">
      <c r="A277" t="s">
        <v>548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2">
      <c r="A278" t="s">
        <v>549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2">
      <c r="A279" t="s">
        <v>550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2">
      <c r="A280" t="s">
        <v>551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2">
      <c r="A281" t="s">
        <v>552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2">
      <c r="A282" t="s">
        <v>553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2">
      <c r="A283" t="s">
        <v>554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2">
      <c r="A284" t="s">
        <v>555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2">
      <c r="A285" t="s">
        <v>556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2">
      <c r="A286" t="s">
        <v>557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2">
      <c r="A287" t="s">
        <v>558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2">
      <c r="A288" t="s">
        <v>559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2">
      <c r="A289" t="s">
        <v>560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2">
      <c r="A290" t="s">
        <v>561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2">
      <c r="A291" t="s">
        <v>562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2">
      <c r="A292" t="s">
        <v>563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2">
      <c r="A293" t="s">
        <v>564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2">
      <c r="A294" t="s">
        <v>565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2">
      <c r="A295" t="s">
        <v>566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2">
      <c r="A296" t="s">
        <v>567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2">
      <c r="A297" t="s">
        <v>568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2">
      <c r="A298" t="s">
        <v>569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2">
      <c r="A299" t="s">
        <v>570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2">
      <c r="A300" t="s">
        <v>571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2">
      <c r="A301" t="s">
        <v>572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2">
      <c r="A302" t="s">
        <v>573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2">
      <c r="A303" t="s">
        <v>574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2">
      <c r="A304" t="s">
        <v>575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2">
      <c r="A305" t="s">
        <v>576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2">
      <c r="A306" t="s">
        <v>577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2">
      <c r="A307" t="s">
        <v>578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2">
      <c r="A308" t="s">
        <v>579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2">
      <c r="A309" t="s">
        <v>580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2">
      <c r="A310" t="s">
        <v>581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2">
      <c r="A311" t="s">
        <v>582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2">
      <c r="A312" t="s">
        <v>583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2">
      <c r="A313" t="s">
        <v>584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2">
      <c r="A314" t="s">
        <v>585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2">
      <c r="A315" t="s">
        <v>586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2">
      <c r="A316" t="s">
        <v>587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2">
      <c r="A317" t="s">
        <v>588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2">
      <c r="A318" t="s">
        <v>589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2">
      <c r="A319" t="s">
        <v>590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2">
      <c r="A320" t="s">
        <v>591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2">
      <c r="A321" t="s">
        <v>592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2">
      <c r="A322" t="s">
        <v>593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2">
      <c r="A323" t="s">
        <v>594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2">
      <c r="A324" t="s">
        <v>595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2">
      <c r="A325" t="s">
        <v>596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2">
      <c r="A326" t="s">
        <v>597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2">
      <c r="A327" t="s">
        <v>598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2">
      <c r="A328" t="s">
        <v>599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2">
      <c r="A329" t="s">
        <v>600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2">
      <c r="A330" t="s">
        <v>601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2">
      <c r="A331" t="s">
        <v>602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2">
      <c r="A332" t="s">
        <v>603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2">
      <c r="A333" t="s">
        <v>604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2">
      <c r="A334" t="s">
        <v>605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2">
      <c r="A335" t="s">
        <v>606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2">
      <c r="A336" t="s">
        <v>607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2">
      <c r="A337" t="s">
        <v>608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2">
      <c r="A338" t="s">
        <v>609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2">
      <c r="A339" t="s">
        <v>610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2">
      <c r="A340" t="s">
        <v>611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2">
      <c r="A341" t="s">
        <v>612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2">
      <c r="A342" t="s">
        <v>613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2">
      <c r="A343" t="s">
        <v>614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2">
      <c r="A344" t="s">
        <v>615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2">
      <c r="A345" t="s">
        <v>616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2">
      <c r="A346" t="s">
        <v>617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2">
      <c r="A347" t="s">
        <v>618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2">
      <c r="A348" t="s">
        <v>619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2">
      <c r="A349" t="s">
        <v>620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2">
      <c r="A350" t="s">
        <v>621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2">
      <c r="A351" t="s">
        <v>622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2">
      <c r="A352" t="s">
        <v>623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2">
      <c r="A353" t="s">
        <v>624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2">
      <c r="A354" t="s">
        <v>625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2">
      <c r="A355" t="s">
        <v>626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2">
      <c r="A356" t="s">
        <v>627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2">
      <c r="A357" t="s">
        <v>628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2">
      <c r="A358" t="s">
        <v>629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2">
      <c r="A359" t="s">
        <v>630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2">
      <c r="A360" t="s">
        <v>631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2">
      <c r="A361" t="s">
        <v>632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2">
      <c r="A362" t="s">
        <v>633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2">
      <c r="A363" t="s">
        <v>634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2">
      <c r="A364" t="s">
        <v>635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2">
      <c r="A365" t="s">
        <v>636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2">
      <c r="A366" t="s">
        <v>637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2">
      <c r="A367" t="s">
        <v>638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2">
      <c r="A368" t="s">
        <v>639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2">
      <c r="A369" t="s">
        <v>640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2">
      <c r="A370" t="s">
        <v>641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2">
      <c r="A371" t="s">
        <v>642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2">
      <c r="A372" t="s">
        <v>643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2">
      <c r="A373" t="s">
        <v>644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2">
      <c r="A374" t="s">
        <v>645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2">
      <c r="A375" t="s">
        <v>646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2">
      <c r="A376" t="s">
        <v>647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2">
      <c r="A377" t="s">
        <v>648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2">
      <c r="A378" t="s">
        <v>649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2">
      <c r="A379" t="s">
        <v>650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2">
      <c r="A380" t="s">
        <v>651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2">
      <c r="A381" t="s">
        <v>652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2">
      <c r="A382" t="s">
        <v>653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2">
      <c r="A383" t="s">
        <v>654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2">
      <c r="A384" t="s">
        <v>655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2">
      <c r="A385" t="s">
        <v>656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2">
      <c r="A386" t="s">
        <v>657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2">
      <c r="A387" t="s">
        <v>658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2">
      <c r="A388" t="s">
        <v>659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2">
      <c r="A389" t="s">
        <v>660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2">
      <c r="A390" t="s">
        <v>661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2">
      <c r="A391" t="s">
        <v>662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2">
      <c r="A392" t="s">
        <v>663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2">
      <c r="A393" t="s">
        <v>664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2">
      <c r="A394" t="s">
        <v>665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2">
      <c r="A395" t="s">
        <v>666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2">
      <c r="A396" t="s">
        <v>667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2">
      <c r="A397" t="s">
        <v>668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2">
      <c r="A398" t="s">
        <v>669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2">
      <c r="A399" t="s">
        <v>670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2">
      <c r="A400" t="s">
        <v>671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2">
      <c r="A401" t="s">
        <v>672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2">
      <c r="A402" t="s">
        <v>673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2">
      <c r="A403" t="s">
        <v>674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2">
      <c r="A404" t="s">
        <v>675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2">
      <c r="A405" t="s">
        <v>676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2">
      <c r="A406" t="s">
        <v>677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2">
      <c r="A407" t="s">
        <v>678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2">
      <c r="A408" t="s">
        <v>679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2">
      <c r="A409" t="s">
        <v>680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2">
      <c r="A410" t="s">
        <v>681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2">
      <c r="A411" t="s">
        <v>682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2">
      <c r="A412" t="s">
        <v>683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2">
      <c r="A413" t="s">
        <v>684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2">
      <c r="A414" t="s">
        <v>685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2">
      <c r="A415" t="s">
        <v>686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2">
      <c r="A416" t="s">
        <v>687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2">
      <c r="A417" t="s">
        <v>688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2">
      <c r="A418" t="s">
        <v>689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2">
      <c r="A419" t="s">
        <v>690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2">
      <c r="A420" t="s">
        <v>691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2">
      <c r="A421" t="s">
        <v>692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2">
      <c r="A422" t="s">
        <v>693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2">
      <c r="A423" t="s">
        <v>694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2">
      <c r="A424" t="s">
        <v>695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2">
      <c r="A425" t="s">
        <v>696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2">
      <c r="A426" t="s">
        <v>697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2">
      <c r="A427" t="s">
        <v>698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2">
      <c r="A428" t="s">
        <v>699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2">
      <c r="A429" t="s">
        <v>700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2">
      <c r="A430" t="s">
        <v>701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2">
      <c r="A431" t="s">
        <v>702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2">
      <c r="A432" t="s">
        <v>703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2">
      <c r="A433" t="s">
        <v>704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2">
      <c r="A434" t="s">
        <v>705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2">
      <c r="A435" t="s">
        <v>706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2">
      <c r="A436" t="s">
        <v>707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2">
      <c r="A437" t="s">
        <v>708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2">
      <c r="A438" t="s">
        <v>709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2">
      <c r="A439" t="s">
        <v>710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2">
      <c r="A440" t="s">
        <v>711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2">
      <c r="A441" t="s">
        <v>712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2">
      <c r="A442" t="s">
        <v>713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2">
      <c r="A443" t="s">
        <v>714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2">
      <c r="A444" t="s">
        <v>715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2">
      <c r="A445" t="s">
        <v>716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2">
      <c r="A446" t="s">
        <v>717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2">
      <c r="A447" t="s">
        <v>718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2">
      <c r="A448" t="s">
        <v>719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2">
      <c r="A449" t="s">
        <v>720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2">
      <c r="A450" t="s">
        <v>721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2">
      <c r="A451" t="s">
        <v>722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2">
      <c r="A452" t="s">
        <v>723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2">
      <c r="A453" t="s">
        <v>724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2">
      <c r="A454" t="s">
        <v>725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2">
      <c r="A455" t="s">
        <v>726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2">
      <c r="A456" t="s">
        <v>727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2">
      <c r="A457" t="s">
        <v>728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2">
      <c r="A458" t="s">
        <v>729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2">
      <c r="A459" t="s">
        <v>730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2">
      <c r="A460" t="s">
        <v>731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2">
      <c r="A461" t="s">
        <v>732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2">
      <c r="A462" t="s">
        <v>733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2">
      <c r="A463" t="s">
        <v>734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2">
      <c r="A464" t="s">
        <v>735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2">
      <c r="A465" t="s">
        <v>736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2">
      <c r="A466" t="s">
        <v>737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2">
      <c r="A467" t="s">
        <v>738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2">
      <c r="A468" t="s">
        <v>739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2">
      <c r="A469" t="s">
        <v>740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2">
      <c r="A470" t="s">
        <v>741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2">
      <c r="A471" t="s">
        <v>742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2">
      <c r="A472" t="s">
        <v>743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2">
      <c r="A473" t="s">
        <v>744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2">
      <c r="A474" t="s">
        <v>745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2">
      <c r="A475" t="s">
        <v>746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2">
      <c r="A476" t="s">
        <v>747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2">
      <c r="A477" t="s">
        <v>748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2">
      <c r="A478" t="s">
        <v>749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2">
      <c r="A479" t="s">
        <v>750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2">
      <c r="A480" t="s">
        <v>751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2">
      <c r="A481" t="s">
        <v>752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2">
      <c r="A482" t="s">
        <v>753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2">
      <c r="A483" t="s">
        <v>754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2">
      <c r="A484" t="s">
        <v>755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2">
      <c r="A485" t="s">
        <v>756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2">
      <c r="A486" t="s">
        <v>757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2">
      <c r="A487" t="s">
        <v>758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2">
      <c r="A488" t="s">
        <v>759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2">
      <c r="A489" t="s">
        <v>760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2">
      <c r="A490" t="s">
        <v>761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2">
      <c r="A491" t="s">
        <v>762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2">
      <c r="A492" t="s">
        <v>763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2">
      <c r="A493" t="s">
        <v>764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2">
      <c r="A494" t="s">
        <v>765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2">
      <c r="A495" t="s">
        <v>766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2">
      <c r="A496" t="s">
        <v>767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2026-06-07T16:55:33Z</dcterms:modified>
</cp:coreProperties>
</file>