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y Drive\mikele\"/>
    </mc:Choice>
  </mc:AlternateContent>
  <xr:revisionPtr revIDLastSave="0" documentId="13_ncr:1_{CAD09113-FFC6-4FB5-98E7-7415862E3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<sst xmlns="http://schemas.openxmlformats.org/spreadsheetml/2006/main" count="5471" uniqueCount="771">
  <si>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</si>
  <si>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</si>
  <si>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</si>
  <si>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</si>
  <si>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</si>
  <si>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</si>
  <si>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</si>
  <si>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</si>
  <si>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</si>
  <si>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</si>
  <si>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</si>
  <si>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</si>
  <si>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</si>
  <si>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</si>
  <si>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</si>
  <si>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</si>
  <si>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</si>
  <si>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</si>
  <si>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</si>
  <si>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</si>
  <si>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</si>
  <si>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</si>
  <si>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</si>
  <si>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</si>
  <si>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</si>
  <si>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</si>
  <si>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</si>
  <si>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</si>
  <si>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</si>
  <si>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</si>
  <si>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</si>
  <si>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</si>
  <si>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</si>
  <si>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</si>
  <si>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</si>
  <si>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</si>
  <si>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</si>
  <si>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</si>
  <si>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</si>
  <si>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</si>
  <si>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</si>
  <si>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</si>
  <si>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</si>
  <si>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</si>
  <si>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</si>
  <si>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</si>
  <si>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</si>
  <si>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</si>
  <si>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</si>
  <si>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</si>
  <si>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</si>
  <si>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</si>
  <si>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</si>
  <si>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</si>
  <si>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</si>
  <si>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</si>
  <si>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</si>
  <si>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</si>
  <si>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</si>
  <si>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</si>
  <si>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</si>
  <si>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</si>
  <si>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</si>
  <si>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</si>
  <si>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</si>
  <si>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</si>
  <si>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</si>
  <si>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</si>
  <si>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</si>
  <si>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</si>
  <si>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</si>
  <si>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</si>
  <si>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</si>
  <si>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</si>
  <si>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</si>
  <si>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</si>
  <si>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</si>
  <si>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</si>
  <si>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</si>
  <si>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</si>
  <si>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</si>
  <si>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</si>
  <si>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</si>
  <si>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</si>
  <si>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</si>
  <si>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</si>
  <si>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</si>
  <si>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</si>
  <si>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</si>
  <si>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</si>
  <si>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</si>
  <si>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</si>
  <si>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</si>
  <si>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</si>
  <si>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</si>
  <si>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</si>
  <si>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</si>
  <si>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</si>
  <si>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</si>
  <si>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</si>
  <si>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</si>
  <si>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</si>
  <si>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</si>
  <si>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</si>
  <si>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</si>
  <si>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</si>
  <si>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</si>
  <si>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</si>
  <si>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</si>
  <si>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</si>
  <si>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</si>
  <si>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</si>
  <si>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</si>
  <si>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</si>
  <si>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</si>
  <si>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</si>
  <si>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</si>
  <si>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</si>
  <si>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</si>
  <si>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</si>
  <si>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</si>
  <si>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</si>
  <si>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</si>
  <si>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</si>
  <si>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</si>
  <si>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</si>
  <si>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</si>
  <si>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</si>
  <si>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</si>
  <si>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</si>
  <si>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</si>
  <si>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</si>
  <si>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</si>
  <si>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</si>
  <si>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</si>
  <si>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</si>
  <si>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</si>
  <si>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</si>
  <si>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</si>
  <si>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</si>
  <si>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</si>
  <si>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</si>
  <si>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</si>
  <si>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</si>
  <si>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</si>
  <si>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</si>
  <si>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</si>
  <si>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</si>
  <si>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</si>
  <si>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</si>
  <si>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</si>
  <si>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</si>
  <si>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</si>
  <si>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</si>
  <si>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</si>
  <si>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</si>
  <si>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</si>
  <si>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</si>
  <si>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</si>
  <si>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</si>
  <si>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</si>
  <si>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</si>
  <si>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</si>
  <si>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</si>
  <si>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</si>
  <si>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</si>
  <si>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</si>
  <si>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</si>
  <si>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</si>
  <si>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</si>
  <si>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</si>
  <si>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</si>
  <si>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</si>
  <si>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</si>
  <si>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</si>
  <si>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</si>
  <si>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</si>
  <si>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</si>
  <si>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</si>
  <si>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</si>
  <si>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</si>
  <si>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</si>
  <si>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</si>
  <si>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</si>
  <si>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</si>
  <si>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</si>
  <si>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</si>
  <si>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</si>
  <si>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</si>
  <si>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</si>
  <si>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</si>
  <si>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</si>
  <si>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</si>
  <si>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</si>
  <si>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</si>
  <si>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</si>
  <si>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</si>
  <si>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</si>
  <si>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</si>
  <si>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</si>
  <si>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</si>
  <si>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</si>
  <si>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</si>
  <si>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</si>
  <si>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</si>
  <si>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</si>
  <si>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</si>
  <si>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</si>
  <si>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</si>
  <si>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</si>
  <si>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</si>
  <si>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</si>
  <si>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</si>
  <si>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</si>
  <si>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</si>
  <si>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</si>
  <si>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</si>
  <si>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</si>
  <si>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</si>
  <si>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</si>
  <si>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</si>
  <si>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</si>
  <si>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</si>
  <si>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</si>
  <si>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</si>
  <si>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</si>
  <si>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</si>
  <si>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</si>
  <si>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</si>
  <si>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</si>
  <si>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</si>
  <si>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</si>
  <si>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</si>
  <si>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</si>
  <si>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</si>
  <si>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</si>
  <si>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</si>
  <si>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</si>
  <si>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</si>
  <si>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</si>
  <si>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</si>
  <si>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</si>
  <si>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</si>
  <si>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</si>
  <si>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</si>
  <si>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</si>
  <si>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</si>
  <si>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</si>
  <si>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</si>
  <si>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</si>
  <si>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</si>
  <si>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</si>
  <si>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</si>
  <si>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</si>
  <si>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</si>
  <si>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</si>
  <si>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</si>
  <si>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</si>
  <si>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</si>
  <si>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</si>
  <si>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</si>
  <si>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</si>
  <si>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</si>
  <si>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</si>
  <si>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</si>
  <si>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</si>
  <si>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</si>
  <si>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</si>
  <si>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</si>
  <si>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</si>
  <si>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</si>
  <si>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</si>
  <si>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</si>
  <si>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</si>
  <si>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</si>
  <si>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</si>
  <si>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</si>
  <si>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</si>
  <si>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</si>
  <si>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</si>
  <si>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</si>
  <si>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</si>
  <si>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</si>
  <si>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</si>
  <si>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</si>
  <si>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</si>
  <si>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</si>
  <si>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</si>
  <si>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</si>
  <si>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</si>
  <si>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</si>
  <si>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</si>
  <si>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</si>
  <si>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</si>
  <si>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</si>
  <si>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</si>
  <si>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</si>
  <si>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</si>
  <si>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</si>
  <si>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</si>
  <si>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</si>
  <si>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</si>
  <si>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</si>
  <si>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</si>
  <si>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</si>
  <si>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</si>
  <si>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</si>
  <si>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</si>
  <si>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</si>
  <si>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</si>
  <si>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</si>
  <si>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</si>
  <si>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</si>
  <si>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</si>
  <si>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</si>
  <si>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</si>
  <si>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</si>
  <si>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</si>
  <si>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</si>
  <si>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</si>
  <si>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</si>
  <si>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</si>
  <si>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</si>
  <si>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</si>
  <si>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</si>
  <si>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</si>
  <si>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</si>
  <si>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</si>
  <si>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</si>
  <si>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</si>
  <si>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</si>
  <si>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</si>
  <si>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</si>
  <si>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</si>
  <si>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</si>
  <si>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</si>
  <si>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</si>
  <si>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</si>
  <si>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</si>
  <si>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</si>
  <si>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</si>
  <si>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</si>
  <si>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</si>
  <si>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</si>
  <si>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</si>
  <si>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</si>
  <si>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</si>
  <si>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</si>
  <si>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</si>
  <si>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</si>
  <si>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</si>
  <si>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</si>
  <si>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</si>
  <si>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</si>
  <si>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</si>
  <si>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</si>
  <si>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</si>
  <si>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</si>
  <si>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</si>
  <si>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</si>
  <si>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</si>
  <si>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</si>
  <si>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</si>
  <si>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</si>
  <si>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</si>
  <si>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</si>
  <si>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</si>
  <si>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</si>
  <si>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</si>
  <si>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</si>
  <si>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</si>
  <si>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</si>
  <si>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</si>
  <si>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</si>
  <si>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</si>
  <si>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</si>
  <si>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</si>
  <si>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</si>
  <si>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</si>
  <si>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</si>
  <si>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</si>
  <si>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</si>
  <si>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</si>
  <si>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</si>
  <si>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</si>
  <si>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</si>
  <si>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</si>
  <si>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</si>
  <si>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</si>
  <si>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</si>
  <si>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</si>
  <si>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</si>
  <si>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</si>
  <si>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</si>
  <si>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</si>
  <si>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</si>
  <si>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</si>
  <si>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</si>
  <si>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</si>
  <si>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</si>
  <si>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</si>
  <si>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</si>
  <si>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</si>
  <si>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</si>
  <si>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</si>
  <si>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</si>
  <si>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</si>
  <si>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</si>
  <si>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</si>
  <si>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</si>
  <si>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</si>
  <si>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</si>
  <si>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</si>
  <si>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</si>
  <si>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</si>
  <si>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</si>
  <si>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</si>
  <si>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</si>
  <si>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</si>
  <si>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</si>
  <si>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</si>
  <si>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</si>
  <si>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</si>
  <si>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</si>
  <si>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</si>
  <si>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</si>
  <si>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</si>
  <si>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</si>
  <si>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</si>
  <si>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</si>
  <si>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</si>
  <si>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</si>
  <si>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</si>
  <si>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</si>
  <si>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</si>
  <si>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</si>
  <si>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</si>
  <si>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</si>
  <si>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</si>
  <si>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</si>
  <si>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</si>
  <si>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</si>
  <si>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</si>
  <si>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</si>
  <si>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</si>
  <si>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</si>
  <si>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</si>
  <si>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</si>
  <si>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</si>
  <si>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</si>
  <si>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</si>
  <si>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</si>
  <si>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</si>
  <si>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</si>
  <si>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</si>
  <si>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</si>
  <si>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</si>
  <si>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</si>
  <si>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</si>
  <si>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</si>
  <si>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</si>
  <si>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</si>
  <si>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</si>
  <si>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</si>
  <si>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</si>
  <si>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</si>
  <si>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</si>
  <si>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</si>
  <si>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</si>
  <si>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</si>
  <si>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</si>
  <si>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</si>
  <si>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</si>
  <si>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</si>
  <si>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</si>
  <si>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</si>
  <si>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</si>
  <si>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</si>
  <si>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</si>
  <si>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</si>
  <si>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</si>
  <si>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</si>
  <si>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</si>
  <si>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</si>
  <si>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</si>
  <si>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</si>
  <si>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</si>
  <si>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</si>
  <si>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</si>
  <si>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</si>
  <si>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</si>
  <si>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</si>
  <si>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</si>
  <si>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</si>
  <si>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</si>
  <si>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</si>
  <si>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</si>
  <si>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</si>
  <si>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</si>
  <si>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</si>
  <si>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</si>
  <si>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</si>
  <si>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</si>
  <si>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</si>
  <si>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</si>
  <si>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</si>
  <si>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</si>
  <si>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</si>
  <si>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</si>
  <si>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</si>
  <si>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</si>
  <si>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</si>
  <si>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</si>
  <si>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</si>
  <si>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</si>
  <si>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</si>
  <si>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</si>
  <si>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</si>
  <si>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</si>
  <si>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</si>
  <si>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</si>
  <si>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</si>
  <si>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</si>
  <si>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</si>
  <si>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</si>
  <si>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</si>
  <si>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</si>
  <si>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</si>
  <si>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</si>
  <si>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</si>
  <si>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</si>
  <si>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</si>
  <si>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</si>
  <si>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</si>
  <si>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</si>
  <si>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</si>
  <si>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</si>
  <si>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</si>
  <si>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</si>
  <si>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</si>
  <si>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</si>
  <si>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</si>
  <si>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</si>
  <si>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</si>
  <si>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</si>
  <si>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</si>
  <si>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</si>
  <si>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</si>
  <si>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</si>
  <si>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</si>
  <si>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</si>
  <si>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</si>
  <si>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</si>
  <si>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</si>
  <si>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</si>
  <si>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</si>
  <si>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</si>
  <si>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</si>
  <si>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</si>
  <si>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</si>
  <si>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</si>
  <si>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</si>
  <si>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</si>
  <si>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</si>
  <si>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</si>
  <si>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</si>
  <si>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</si>
  <si>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</si>
  <si>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</si>
  <si>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</si>
  <si>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</si>
  <si>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</si>
  <si>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</si>
  <si>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</si>
  <si>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</si>
  <si>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</si>
  <si>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</si>
  <si>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</si>
  <si>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</si>
  <si>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</si>
  <si>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</si>
  <si>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</si>
  <si>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</si>
  <si>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</si>
  <si>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</si>
  <si>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</si>
  <si>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</si>
  <si>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</si>
  <si>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</si>
  <si>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</si>
  <si>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</si>
  <si>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</si>
  <si>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</si>
  <si>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</si>
  <si>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</si>
  <si>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</si>
  <si>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</si>
  <si>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</si>
  <si>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</si>
  <si>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</si>
  <si>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</si>
  <si>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</si>
  <si>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</si>
  <si>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</si>
  <si>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</si>
  <si>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</si>
  <si>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</si>
  <si>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</si>
  <si>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</si>
  <si>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</si>
  <si>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</si>
  <si>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</si>
  <si>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</si>
  <si>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</si>
  <si>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</si>
  <si>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</si>
  <si>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</si>
  <si>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</si>
  <si>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</si>
  <si>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</si>
  <si>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</si>
  <si>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</si>
  <si>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</si>
  <si>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</si>
  <si>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</si>
  <si>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</si>
  <si>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</si>
  <si>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</si>
  <si>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</si>
  <si>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</si>
  <si>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</si>
  <si>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</si>
  <si>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</si>
  <si>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</si>
  <si>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</si>
  <si>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</si>
  <si>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</si>
  <si>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</si>
  <si>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</si>
  <si>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</si>
  <si>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</si>
  <si>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</si>
  <si>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</si>
  <si>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</si>
  <si>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</si>
  <si>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</si>
  <si>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</si>
  <si>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</si>
  <si>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</si>
  <si>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</si>
  <si>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</si>
  <si>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</si>
  <si>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</si>
  <si>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</si>
  <si>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</si>
  <si>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</si>
  <si>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</si>
  <si>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</si>
  <si>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</si>
  <si>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</si>
  <si>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</si>
  <si>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</si>
  <si>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</si>
  <si>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</si>
  <si>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</si>
  <si>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</si>
  <si>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</si>
  <si>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</si>
  <si>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</si>
  <si>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</si>
  <si>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</si>
  <si>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</si>
  <si>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</si>
  <si>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</si>
  <si>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</si>
  <si>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</si>
  <si>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</si>
  <si>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</si>
  <si>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</si>
  <si>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</si>
  <si>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</si>
  <si>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</si>
  <si>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</si>
  <si>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</si>
  <si>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</si>
  <si>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</si>
  <si>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</si>
  <si>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</si>
  <si>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</si>
  <si>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</si>
  <si>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</si>
  <si>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</si>
  <si>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</si>
  <si>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</si>
  <si>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</si>
  <si>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</si>
  <si>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</si>
  <si>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</si>
  <si>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</si>
  <si>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</si>
  <si>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</si>
  <si>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</si>
  <si>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</si>
  <si>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</si>
  <si>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</si>
  <si>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</si>
  <si>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</si>
  <si>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</si>
  <si>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</si>
  <si>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</si>
  <si>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</si>
  <si>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</si>
  <si>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</si>
  <si>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</si>
  <si>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</si>
  <si>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</si>
  <si>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</si>
  <si>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</si>
  <si>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</si>
  <si>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</si>
  <si>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</si>
  <si>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</si>
  <si>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</si>
  <si>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</si>
  <si>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</si>
  <si>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</si>
  <si>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</si>
  <si>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</si>
  <si>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</si>
  <si>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</si>
  <si>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</si>
  <si>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</si>
  <si>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</si>
  <si>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</si>
  <si>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</si>
  <si>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</si>
  <si>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</si>
  <si>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</si>
  <si>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</si>
  <si>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</si>
  <si>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</si>
  <si>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</si>
  <si>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</si>
  <si>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</si>
  <si>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</si>
  <si>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</si>
  <si>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</si>
  <si>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</si>
  <si>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</si>
  <si>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</si>
  <si>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</si>
  <si>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</si>
  <si>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</si>
  <si>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</si>
  <si>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</si>
  <si>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</si>
  <si>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</si>
  <si>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</si>
  <si>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</si>
  <si>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</si>
  <si>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</si>
  <si>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</si>
  <si>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</si>
  <si>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</si>
  <si>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</si>
  <si>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</si>
  <si>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</si>
  <si>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</si>
  <si>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</si>
  <si>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Doukis2</t>
  </si>
  <si>
    <t>m.kipreos@gmail.com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</si>
</sst>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5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color theme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0" fillId="31" borderId="2" xfId="0" applyFill="1" applyBorder="1" applyAlignment="1">
      <alignment horizontal="center" vertical="center"/>
    </xf>
    <xf numFmtId="0" fontId="14" fillId="32" borderId="2" xfId="1" applyFill="1" applyBorder="1" applyAlignment="1">
      <alignment horizontal="center" vertical="center"/>
    </xf>
    <xf numFmtId="0" fontId="0" fillId="32" borderId="2" xfId="0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.kipre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T38" zoomScale="85" zoomScaleNormal="85" workbookViewId="0">
      <selection activeCell="AD57" sqref="AD57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42" t="s">
        <v>0</v>
      </c>
      <c r="B1" s="43"/>
      <c r="C1" s="43"/>
      <c r="D1" s="43"/>
      <c r="E1" s="43"/>
      <c r="F1" s="43"/>
      <c r="G1" s="2"/>
      <c r="H1" s="42" t="s">
        <v>1</v>
      </c>
      <c r="I1" s="43"/>
      <c r="J1" s="43"/>
      <c r="K1" s="43"/>
      <c r="L1" s="43"/>
      <c r="M1" s="43"/>
      <c r="N1" s="2"/>
      <c r="O1" s="42" t="s">
        <v>2</v>
      </c>
      <c r="P1" s="43"/>
      <c r="Q1" s="43"/>
      <c r="R1" s="43"/>
      <c r="S1" s="43"/>
      <c r="T1" s="43"/>
    </row>
    <row r="2" spans="1:39" ht="24" customHeight="1" x14ac:dyDescent="0.25">
      <c r="A2" s="3" t="s">
        <v>3</v>
      </c>
      <c r="B2" s="3" t="s">
        <v>4</v>
      </c>
      <c r="C2" s="48" t="s">
        <v>5</v>
      </c>
      <c r="D2" s="49"/>
      <c r="E2" s="50"/>
      <c r="F2" s="3" t="s">
        <v>6</v>
      </c>
      <c r="G2" s="2"/>
      <c r="H2" s="3" t="s">
        <v>3</v>
      </c>
      <c r="I2" s="3" t="s">
        <v>4</v>
      </c>
      <c r="J2" s="48" t="s">
        <v>5</v>
      </c>
      <c r="K2" s="49"/>
      <c r="L2" s="50"/>
      <c r="M2" s="3" t="s">
        <v>6</v>
      </c>
      <c r="N2" s="2"/>
      <c r="O2" s="3" t="s">
        <v>3</v>
      </c>
      <c r="P2" s="3" t="s">
        <v>4</v>
      </c>
      <c r="Q2" s="48" t="s">
        <v>5</v>
      </c>
      <c r="R2" s="49"/>
      <c r="S2" s="50"/>
      <c r="T2" s="3" t="s">
        <v>6</v>
      </c>
      <c r="V2" s="27" t="s">
        <v>7</v>
      </c>
      <c r="W2" s="28"/>
      <c r="X2" s="29"/>
      <c r="AA2" s="27" t="s">
        <v>8</v>
      </c>
      <c r="AB2" s="28"/>
      <c r="AC2" s="29"/>
      <c r="AF2" s="27" t="s">
        <v>9</v>
      </c>
      <c r="AG2" s="28"/>
      <c r="AH2" s="29"/>
      <c r="AK2" s="27" t="s">
        <v>10</v>
      </c>
      <c r="AL2" s="28"/>
      <c r="AM2" s="29"/>
    </row>
    <row r="3" spans="1:39" ht="21.75" customHeight="1" x14ac:dyDescent="0.25">
      <c r="A3" s="39" t="s">
        <v>11</v>
      </c>
      <c r="B3" s="4" t="s">
        <v>12</v>
      </c>
      <c r="C3" s="5">
        <v>0</v>
      </c>
      <c r="D3" s="5" t="s">
        <v>13</v>
      </c>
      <c r="E3" s="5">
        <v>1</v>
      </c>
      <c r="F3" s="4" t="str">
        <f t="shared" ref="F3:F26" si="0">IF(OR(C3="",E3=""),"",IF(C3&gt;E3,"1",IF(C3=E3,"X","2")))</f>
        <v>2</v>
      </c>
      <c r="G3" s="2"/>
      <c r="H3" s="39" t="s">
        <v>11</v>
      </c>
      <c r="I3" s="4" t="s">
        <v>14</v>
      </c>
      <c r="J3" s="5">
        <v>1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9" t="s">
        <v>11</v>
      </c>
      <c r="P3" s="4" t="s">
        <v>15</v>
      </c>
      <c r="Q3" s="5">
        <v>4</v>
      </c>
      <c r="R3" s="5" t="s">
        <v>13</v>
      </c>
      <c r="S3" s="5">
        <v>4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25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5"/>
      <c r="I4" s="4" t="s">
        <v>20</v>
      </c>
      <c r="J4" s="5">
        <v>3</v>
      </c>
      <c r="K4" s="5" t="s">
        <v>13</v>
      </c>
      <c r="L4" s="5">
        <v>2</v>
      </c>
      <c r="M4" s="4" t="str">
        <f t="shared" si="1"/>
        <v>1</v>
      </c>
      <c r="N4" s="2"/>
      <c r="O4" s="25"/>
      <c r="P4" s="4" t="s">
        <v>21</v>
      </c>
      <c r="Q4" s="5">
        <v>1</v>
      </c>
      <c r="R4" s="5" t="s">
        <v>13</v>
      </c>
      <c r="S4" s="5">
        <v>3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Τσεχία</v>
      </c>
      <c r="X4" s="7">
        <f>INDEX(StandingsCalc!$C$2:$C$5,MATCH(W4,StandingsCalc!$B$2:$B$5,0))</f>
        <v>5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7</v>
      </c>
    </row>
    <row r="5" spans="1:39" ht="21.75" customHeight="1" x14ac:dyDescent="0.25">
      <c r="A5" s="41" t="s">
        <v>22</v>
      </c>
      <c r="B5" s="4" t="s">
        <v>23</v>
      </c>
      <c r="C5" s="5">
        <v>3</v>
      </c>
      <c r="D5" s="5" t="s">
        <v>13</v>
      </c>
      <c r="E5" s="5">
        <v>0</v>
      </c>
      <c r="F5" s="4" t="str">
        <f t="shared" si="0"/>
        <v>1</v>
      </c>
      <c r="G5" s="2"/>
      <c r="H5" s="41" t="s">
        <v>22</v>
      </c>
      <c r="I5" s="4" t="s">
        <v>24</v>
      </c>
      <c r="J5" s="5">
        <v>1</v>
      </c>
      <c r="K5" s="5" t="s">
        <v>13</v>
      </c>
      <c r="L5" s="5">
        <v>1</v>
      </c>
      <c r="M5" s="4" t="str">
        <f t="shared" si="1"/>
        <v>X</v>
      </c>
      <c r="N5" s="2"/>
      <c r="O5" s="41" t="s">
        <v>22</v>
      </c>
      <c r="P5" s="4" t="s">
        <v>25</v>
      </c>
      <c r="Q5" s="5">
        <v>1</v>
      </c>
      <c r="R5" s="5" t="s">
        <v>13</v>
      </c>
      <c r="S5" s="5">
        <v>3</v>
      </c>
      <c r="T5" s="4" t="str">
        <f t="shared" si="2"/>
        <v>2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4</v>
      </c>
      <c r="AA5" s="7">
        <v>2</v>
      </c>
      <c r="AB5" s="8" t="str">
        <f>INDEX(StandingsCalc!$B$6:$B$9,MATCH(LARGE(StandingsCalc!$F$6:$F$9,2),StandingsCalc!$F$6:$F$9,0))</f>
        <v>Κατάρ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4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6</v>
      </c>
    </row>
    <row r="6" spans="1:39" ht="21.75" customHeight="1" x14ac:dyDescent="0.25">
      <c r="A6" s="25"/>
      <c r="B6" s="4" t="s">
        <v>26</v>
      </c>
      <c r="C6" s="5">
        <v>2</v>
      </c>
      <c r="D6" s="5" t="s">
        <v>13</v>
      </c>
      <c r="E6" s="5">
        <v>2</v>
      </c>
      <c r="F6" s="4" t="str">
        <f t="shared" si="0"/>
        <v>X</v>
      </c>
      <c r="G6" s="2"/>
      <c r="H6" s="25"/>
      <c r="I6" s="4" t="s">
        <v>27</v>
      </c>
      <c r="J6" s="5">
        <v>3</v>
      </c>
      <c r="K6" s="5" t="s">
        <v>13</v>
      </c>
      <c r="L6" s="5">
        <v>1</v>
      </c>
      <c r="M6" s="4" t="str">
        <f t="shared" si="1"/>
        <v>1</v>
      </c>
      <c r="N6" s="2"/>
      <c r="O6" s="25"/>
      <c r="P6" s="4" t="s">
        <v>28</v>
      </c>
      <c r="Q6" s="5">
        <v>1</v>
      </c>
      <c r="R6" s="5" t="s">
        <v>13</v>
      </c>
      <c r="S6" s="5">
        <v>3</v>
      </c>
      <c r="T6" s="4" t="str">
        <f t="shared" si="2"/>
        <v>2</v>
      </c>
      <c r="V6" s="7">
        <v>3</v>
      </c>
      <c r="W6" s="23" t="str">
        <f>INDEX(StandingsCalc!$B$2:$B$5,MATCH(LARGE(StandingsCalc!$F$2:$F$5,3),StandingsCalc!$F$2:$F$5,0))</f>
        <v>Μεξικό</v>
      </c>
      <c r="X6" s="7">
        <f>INDEX(StandingsCalc!$C$2:$C$5,MATCH(W6,StandingsCalc!$B$2:$B$5,0))</f>
        <v>4</v>
      </c>
      <c r="AA6" s="7">
        <v>3</v>
      </c>
      <c r="AB6" s="23" t="str">
        <f>INDEX(StandingsCalc!$B$6:$B$9,MATCH(LARGE(StandingsCalc!$F$6:$F$9,3),StandingsCalc!$F$6:$F$9,0))</f>
        <v>Ελβετία</v>
      </c>
      <c r="AC6" s="7">
        <f>INDEX(StandingsCalc!$C$6:$C$9,MATCH(AB6,StandingsCalc!$B$6:$B$9,0))</f>
        <v>2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23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3</v>
      </c>
    </row>
    <row r="7" spans="1:39" ht="21.75" customHeight="1" x14ac:dyDescent="0.25">
      <c r="A7" s="24" t="s">
        <v>29</v>
      </c>
      <c r="B7" s="4" t="s">
        <v>30</v>
      </c>
      <c r="C7" s="5">
        <v>5</v>
      </c>
      <c r="D7" s="5" t="s">
        <v>13</v>
      </c>
      <c r="E7" s="5">
        <v>3</v>
      </c>
      <c r="F7" s="4" t="str">
        <f t="shared" si="0"/>
        <v>1</v>
      </c>
      <c r="G7" s="2"/>
      <c r="H7" s="24" t="s">
        <v>29</v>
      </c>
      <c r="I7" s="4" t="s">
        <v>31</v>
      </c>
      <c r="J7" s="5">
        <v>1</v>
      </c>
      <c r="K7" s="5" t="s">
        <v>13</v>
      </c>
      <c r="L7" s="5">
        <v>1</v>
      </c>
      <c r="M7" s="4" t="str">
        <f t="shared" si="1"/>
        <v>X</v>
      </c>
      <c r="N7" s="2"/>
      <c r="O7" s="24" t="s">
        <v>29</v>
      </c>
      <c r="P7" s="4" t="s">
        <v>32</v>
      </c>
      <c r="Q7" s="5">
        <v>3</v>
      </c>
      <c r="R7" s="5" t="s">
        <v>13</v>
      </c>
      <c r="S7" s="5">
        <v>4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3</v>
      </c>
      <c r="AA7" s="7">
        <v>4</v>
      </c>
      <c r="AB7" s="8" t="str">
        <f>INDEX(StandingsCalc!$B$6:$B$9,MATCH(LARGE(StandingsCalc!$F$6:$F$9,4),StandingsCalc!$F$6:$F$9,0))</f>
        <v>Βοσνία και Ερζεγοβίνη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Παραγουάη</v>
      </c>
      <c r="AM7" s="7">
        <f>INDEX(StandingsCalc!$C$14:$C$17,MATCH(AL7,StandingsCalc!$B$14:$B$17,0))</f>
        <v>1</v>
      </c>
    </row>
    <row r="8" spans="1:39" ht="21.75" customHeight="1" x14ac:dyDescent="0.25">
      <c r="A8" s="25"/>
      <c r="B8" s="4" t="s">
        <v>33</v>
      </c>
      <c r="C8" s="5">
        <v>1</v>
      </c>
      <c r="D8" s="5" t="s">
        <v>13</v>
      </c>
      <c r="E8" s="5">
        <v>3</v>
      </c>
      <c r="F8" s="4" t="str">
        <f t="shared" si="0"/>
        <v>2</v>
      </c>
      <c r="G8" s="2"/>
      <c r="H8" s="25"/>
      <c r="I8" s="4" t="s">
        <v>34</v>
      </c>
      <c r="J8" s="5">
        <v>2</v>
      </c>
      <c r="K8" s="5" t="s">
        <v>13</v>
      </c>
      <c r="L8" s="5">
        <v>1</v>
      </c>
      <c r="M8" s="4" t="str">
        <f t="shared" si="1"/>
        <v>1</v>
      </c>
      <c r="N8" s="2"/>
      <c r="O8" s="25"/>
      <c r="P8" s="4" t="s">
        <v>35</v>
      </c>
      <c r="Q8" s="5">
        <v>4</v>
      </c>
      <c r="R8" s="5" t="s">
        <v>13</v>
      </c>
      <c r="S8" s="5">
        <v>1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9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9" t="s">
        <v>36</v>
      </c>
      <c r="I9" s="4" t="s">
        <v>38</v>
      </c>
      <c r="J9" s="5">
        <v>2</v>
      </c>
      <c r="K9" s="5" t="s">
        <v>13</v>
      </c>
      <c r="L9" s="5">
        <v>2</v>
      </c>
      <c r="M9" s="4" t="str">
        <f t="shared" si="1"/>
        <v>X</v>
      </c>
      <c r="N9" s="2"/>
      <c r="O9" s="39" t="s">
        <v>36</v>
      </c>
      <c r="P9" s="4" t="s">
        <v>39</v>
      </c>
      <c r="Q9" s="5">
        <v>1</v>
      </c>
      <c r="R9" s="5" t="s">
        <v>13</v>
      </c>
      <c r="S9" s="5">
        <v>0</v>
      </c>
      <c r="T9" s="4" t="str">
        <f>IF(OR(Q9="",S9=""),"",IF(Q9&gt;S9,"1",IF(Q9=S9,"X","2")))</f>
        <v>1</v>
      </c>
      <c r="V9" s="27" t="s">
        <v>40</v>
      </c>
      <c r="W9" s="28"/>
      <c r="X9" s="29"/>
      <c r="AA9" s="27" t="s">
        <v>41</v>
      </c>
      <c r="AB9" s="28"/>
      <c r="AC9" s="29"/>
      <c r="AF9" s="27" t="s">
        <v>42</v>
      </c>
      <c r="AG9" s="28"/>
      <c r="AH9" s="29"/>
      <c r="AK9" s="27" t="s">
        <v>43</v>
      </c>
      <c r="AL9" s="28"/>
      <c r="AM9" s="29"/>
    </row>
    <row r="10" spans="1:39" ht="21.75" customHeight="1" x14ac:dyDescent="0.25">
      <c r="A10" s="25"/>
      <c r="B10" s="4" t="s">
        <v>44</v>
      </c>
      <c r="C10" s="5">
        <v>2</v>
      </c>
      <c r="D10" s="5" t="s">
        <v>13</v>
      </c>
      <c r="E10" s="5">
        <v>3</v>
      </c>
      <c r="F10" s="4" t="str">
        <f t="shared" si="0"/>
        <v>2</v>
      </c>
      <c r="G10" s="2"/>
      <c r="H10" s="25"/>
      <c r="I10" s="4" t="s">
        <v>45</v>
      </c>
      <c r="J10" s="5">
        <v>4</v>
      </c>
      <c r="K10" s="5" t="s">
        <v>13</v>
      </c>
      <c r="L10" s="5">
        <v>1</v>
      </c>
      <c r="M10" s="4" t="str">
        <f t="shared" si="1"/>
        <v>1</v>
      </c>
      <c r="N10" s="2"/>
      <c r="O10" s="25"/>
      <c r="P10" s="4" t="s">
        <v>46</v>
      </c>
      <c r="Q10" s="5">
        <v>1</v>
      </c>
      <c r="R10" s="5" t="s">
        <v>13</v>
      </c>
      <c r="S10" s="5">
        <v>4</v>
      </c>
      <c r="T10" s="4" t="str">
        <f t="shared" si="2"/>
        <v>2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26" t="s">
        <v>47</v>
      </c>
      <c r="B11" s="4" t="s">
        <v>48</v>
      </c>
      <c r="C11" s="5">
        <v>6</v>
      </c>
      <c r="D11" s="5" t="s">
        <v>13</v>
      </c>
      <c r="E11" s="5">
        <v>1</v>
      </c>
      <c r="F11" s="4" t="str">
        <f t="shared" si="0"/>
        <v>1</v>
      </c>
      <c r="G11" s="2"/>
      <c r="H11" s="26" t="s">
        <v>47</v>
      </c>
      <c r="I11" s="4" t="s">
        <v>49</v>
      </c>
      <c r="J11" s="5">
        <v>5</v>
      </c>
      <c r="K11" s="5" t="s">
        <v>13</v>
      </c>
      <c r="L11" s="5">
        <v>0</v>
      </c>
      <c r="M11" s="4" t="str">
        <f t="shared" si="1"/>
        <v>1</v>
      </c>
      <c r="N11" s="2"/>
      <c r="O11" s="26" t="s">
        <v>47</v>
      </c>
      <c r="P11" s="4" t="s">
        <v>50</v>
      </c>
      <c r="Q11" s="5">
        <v>0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Αίγυπτος</v>
      </c>
      <c r="AH11" s="7">
        <f>INDEX(StandingsCalc!$C$26:$C$29,MATCH(AG11,StandingsCalc!$B$26:$B$29,0))</f>
        <v>6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25">
      <c r="A12" s="25"/>
      <c r="B12" s="4" t="s">
        <v>51</v>
      </c>
      <c r="C12" s="5">
        <v>2</v>
      </c>
      <c r="D12" s="5" t="s">
        <v>13</v>
      </c>
      <c r="E12" s="5">
        <v>2</v>
      </c>
      <c r="F12" s="4" t="str">
        <f t="shared" si="0"/>
        <v>X</v>
      </c>
      <c r="G12" s="2"/>
      <c r="H12" s="25"/>
      <c r="I12" s="4" t="s">
        <v>52</v>
      </c>
      <c r="J12" s="5">
        <v>3</v>
      </c>
      <c r="K12" s="5" t="s">
        <v>13</v>
      </c>
      <c r="L12" s="5">
        <v>3</v>
      </c>
      <c r="M12" s="4" t="str">
        <f t="shared" si="1"/>
        <v>X</v>
      </c>
      <c r="N12" s="2"/>
      <c r="O12" s="25"/>
      <c r="P12" s="4" t="s">
        <v>53</v>
      </c>
      <c r="Q12" s="5">
        <v>1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Βέλγιο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5</v>
      </c>
    </row>
    <row r="13" spans="1:39" ht="21.75" customHeight="1" x14ac:dyDescent="0.25">
      <c r="A13" s="34" t="s">
        <v>54</v>
      </c>
      <c r="B13" s="4" t="s">
        <v>55</v>
      </c>
      <c r="C13" s="5">
        <v>1</v>
      </c>
      <c r="D13" s="5" t="s">
        <v>13</v>
      </c>
      <c r="E13" s="5">
        <v>0</v>
      </c>
      <c r="F13" s="4" t="str">
        <f t="shared" si="0"/>
        <v>1</v>
      </c>
      <c r="G13" s="2"/>
      <c r="H13" s="34" t="s">
        <v>54</v>
      </c>
      <c r="I13" s="4" t="s">
        <v>56</v>
      </c>
      <c r="J13" s="5">
        <v>2</v>
      </c>
      <c r="K13" s="5" t="s">
        <v>13</v>
      </c>
      <c r="L13" s="5">
        <v>0</v>
      </c>
      <c r="M13" s="4" t="str">
        <f t="shared" si="1"/>
        <v>1</v>
      </c>
      <c r="N13" s="2"/>
      <c r="O13" s="34" t="s">
        <v>54</v>
      </c>
      <c r="P13" s="4" t="s">
        <v>57</v>
      </c>
      <c r="Q13" s="5">
        <v>2</v>
      </c>
      <c r="R13" s="5" t="s">
        <v>13</v>
      </c>
      <c r="S13" s="5">
        <v>2</v>
      </c>
      <c r="T13" s="4" t="str">
        <f t="shared" si="2"/>
        <v>X</v>
      </c>
      <c r="V13" s="7">
        <v>3</v>
      </c>
      <c r="W13" s="23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2</v>
      </c>
      <c r="AA13" s="7">
        <v>3</v>
      </c>
      <c r="AB13" s="23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2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4</v>
      </c>
    </row>
    <row r="14" spans="1:39" ht="21.75" customHeight="1" x14ac:dyDescent="0.25">
      <c r="A14" s="25"/>
      <c r="B14" s="4" t="s">
        <v>58</v>
      </c>
      <c r="C14" s="5">
        <v>0</v>
      </c>
      <c r="D14" s="5" t="s">
        <v>13</v>
      </c>
      <c r="E14" s="5">
        <v>0</v>
      </c>
      <c r="F14" s="4" t="str">
        <f t="shared" si="0"/>
        <v>X</v>
      </c>
      <c r="G14" s="2"/>
      <c r="H14" s="25"/>
      <c r="I14" s="4" t="s">
        <v>59</v>
      </c>
      <c r="J14" s="5">
        <v>0</v>
      </c>
      <c r="K14" s="5" t="s">
        <v>13</v>
      </c>
      <c r="L14" s="5">
        <v>4</v>
      </c>
      <c r="M14" s="4" t="str">
        <f t="shared" si="1"/>
        <v>2</v>
      </c>
      <c r="N14" s="2"/>
      <c r="O14" s="25"/>
      <c r="P14" s="4" t="s">
        <v>60</v>
      </c>
      <c r="Q14" s="5">
        <v>0</v>
      </c>
      <c r="R14" s="5" t="s">
        <v>13</v>
      </c>
      <c r="S14" s="5">
        <v>1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25">
      <c r="A15" s="36" t="s">
        <v>61</v>
      </c>
      <c r="B15" s="4" t="s">
        <v>62</v>
      </c>
      <c r="C15" s="5">
        <v>3</v>
      </c>
      <c r="D15" s="5" t="s">
        <v>13</v>
      </c>
      <c r="E15" s="5">
        <v>2</v>
      </c>
      <c r="F15" s="4" t="str">
        <f t="shared" si="0"/>
        <v>1</v>
      </c>
      <c r="G15" s="2"/>
      <c r="H15" s="36" t="s">
        <v>61</v>
      </c>
      <c r="I15" s="4" t="s">
        <v>63</v>
      </c>
      <c r="J15" s="5">
        <v>2</v>
      </c>
      <c r="K15" s="5" t="s">
        <v>13</v>
      </c>
      <c r="L15" s="5">
        <v>3</v>
      </c>
      <c r="M15" s="4" t="str">
        <f t="shared" si="1"/>
        <v>2</v>
      </c>
      <c r="N15" s="2"/>
      <c r="O15" s="36" t="s">
        <v>61</v>
      </c>
      <c r="P15" s="4" t="s">
        <v>64</v>
      </c>
      <c r="Q15" s="5">
        <v>3</v>
      </c>
      <c r="R15" s="5" t="s">
        <v>13</v>
      </c>
      <c r="S15" s="5">
        <v>1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25"/>
      <c r="B16" s="4" t="s">
        <v>65</v>
      </c>
      <c r="C16" s="5">
        <v>2</v>
      </c>
      <c r="D16" s="5" t="s">
        <v>13</v>
      </c>
      <c r="E16" s="5">
        <v>2</v>
      </c>
      <c r="F16" s="4" t="str">
        <f t="shared" si="0"/>
        <v>X</v>
      </c>
      <c r="G16" s="2"/>
      <c r="H16" s="25"/>
      <c r="I16" s="4" t="s">
        <v>66</v>
      </c>
      <c r="J16" s="5">
        <v>0</v>
      </c>
      <c r="K16" s="5" t="s">
        <v>13</v>
      </c>
      <c r="L16" s="5">
        <v>2</v>
      </c>
      <c r="M16" s="4" t="str">
        <f t="shared" si="1"/>
        <v>2</v>
      </c>
      <c r="N16" s="2"/>
      <c r="O16" s="25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7" t="s">
        <v>68</v>
      </c>
      <c r="W16" s="28"/>
      <c r="X16" s="29"/>
      <c r="AA16" s="27" t="s">
        <v>69</v>
      </c>
      <c r="AB16" s="28"/>
      <c r="AC16" s="29"/>
      <c r="AF16" s="27" t="s">
        <v>70</v>
      </c>
      <c r="AG16" s="28"/>
      <c r="AH16" s="29"/>
      <c r="AK16" s="27" t="s">
        <v>71</v>
      </c>
      <c r="AL16" s="28"/>
      <c r="AM16" s="29"/>
    </row>
    <row r="17" spans="1:40" ht="21.75" customHeight="1" x14ac:dyDescent="0.25">
      <c r="A17" s="35" t="s">
        <v>72</v>
      </c>
      <c r="B17" s="4" t="s">
        <v>73</v>
      </c>
      <c r="C17" s="5">
        <v>4</v>
      </c>
      <c r="D17" s="5" t="s">
        <v>13</v>
      </c>
      <c r="E17" s="5">
        <v>0</v>
      </c>
      <c r="F17" s="4" t="str">
        <f t="shared" si="0"/>
        <v>1</v>
      </c>
      <c r="G17" s="2"/>
      <c r="H17" s="35" t="s">
        <v>72</v>
      </c>
      <c r="I17" s="4" t="s">
        <v>74</v>
      </c>
      <c r="J17" s="5">
        <v>2</v>
      </c>
      <c r="K17" s="5" t="s">
        <v>13</v>
      </c>
      <c r="L17" s="5">
        <v>0</v>
      </c>
      <c r="M17" s="4" t="str">
        <f t="shared" si="1"/>
        <v>1</v>
      </c>
      <c r="N17" s="2"/>
      <c r="O17" s="35" t="s">
        <v>72</v>
      </c>
      <c r="P17" s="4" t="s">
        <v>75</v>
      </c>
      <c r="Q17" s="5">
        <v>0</v>
      </c>
      <c r="R17" s="5" t="s">
        <v>13</v>
      </c>
      <c r="S17" s="5">
        <v>4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25"/>
      <c r="B18" s="4" t="s">
        <v>76</v>
      </c>
      <c r="C18" s="5">
        <v>0</v>
      </c>
      <c r="D18" s="5" t="s">
        <v>13</v>
      </c>
      <c r="E18" s="5">
        <v>0</v>
      </c>
      <c r="F18" s="4" t="str">
        <f t="shared" si="0"/>
        <v>X</v>
      </c>
      <c r="G18" s="2"/>
      <c r="H18" s="25"/>
      <c r="I18" s="4" t="s">
        <v>77</v>
      </c>
      <c r="J18" s="5">
        <v>3</v>
      </c>
      <c r="K18" s="5" t="s">
        <v>13</v>
      </c>
      <c r="L18" s="5">
        <v>2</v>
      </c>
      <c r="M18" s="4" t="str">
        <f t="shared" si="1"/>
        <v>1</v>
      </c>
      <c r="N18" s="2"/>
      <c r="O18" s="25"/>
      <c r="P18" s="4" t="s">
        <v>78</v>
      </c>
      <c r="Q18" s="5">
        <v>1</v>
      </c>
      <c r="R18" s="5" t="s">
        <v>13</v>
      </c>
      <c r="S18" s="5">
        <v>1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5">
      <c r="A19" s="37" t="s">
        <v>79</v>
      </c>
      <c r="B19" s="4" t="s">
        <v>80</v>
      </c>
      <c r="C19" s="5">
        <v>2</v>
      </c>
      <c r="D19" s="5" t="s">
        <v>13</v>
      </c>
      <c r="E19" s="5">
        <v>0</v>
      </c>
      <c r="F19" s="4" t="str">
        <f t="shared" si="0"/>
        <v>1</v>
      </c>
      <c r="G19" s="2"/>
      <c r="H19" s="37" t="s">
        <v>79</v>
      </c>
      <c r="I19" s="4" t="s">
        <v>81</v>
      </c>
      <c r="J19" s="5">
        <v>2</v>
      </c>
      <c r="K19" s="5" t="s">
        <v>13</v>
      </c>
      <c r="L19" s="5">
        <v>0</v>
      </c>
      <c r="M19" s="4" t="str">
        <f t="shared" si="1"/>
        <v>1</v>
      </c>
      <c r="N19" s="2"/>
      <c r="O19" s="37" t="s">
        <v>79</v>
      </c>
      <c r="P19" s="4" t="s">
        <v>82</v>
      </c>
      <c r="Q19" s="5">
        <v>0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4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 x14ac:dyDescent="0.25">
      <c r="A20" s="25"/>
      <c r="B20" s="4" t="s">
        <v>83</v>
      </c>
      <c r="C20" s="5">
        <v>1</v>
      </c>
      <c r="D20" s="5" t="s">
        <v>13</v>
      </c>
      <c r="E20" s="5">
        <v>1</v>
      </c>
      <c r="F20" s="4" t="str">
        <f t="shared" si="0"/>
        <v>X</v>
      </c>
      <c r="G20" s="2"/>
      <c r="H20" s="25"/>
      <c r="I20" s="4" t="s">
        <v>84</v>
      </c>
      <c r="J20" s="5">
        <v>2</v>
      </c>
      <c r="K20" s="5" t="s">
        <v>13</v>
      </c>
      <c r="L20" s="5">
        <v>1</v>
      </c>
      <c r="M20" s="4" t="str">
        <f t="shared" si="1"/>
        <v>1</v>
      </c>
      <c r="N20" s="2"/>
      <c r="O20" s="25"/>
      <c r="P20" s="4" t="s">
        <v>85</v>
      </c>
      <c r="Q20" s="5">
        <v>3</v>
      </c>
      <c r="R20" s="5" t="s">
        <v>13</v>
      </c>
      <c r="S20" s="5">
        <v>3</v>
      </c>
      <c r="T20" s="4" t="str">
        <f t="shared" si="2"/>
        <v>X</v>
      </c>
      <c r="V20" s="7">
        <v>3</v>
      </c>
      <c r="W20" s="23" t="str">
        <f>INDEX(StandingsCalc!$B$34:$B$37,MATCH(LARGE(StandingsCalc!$F$34:$F$37,3),StandingsCalc!$F$34:$F$37,0))</f>
        <v>Ιράκ</v>
      </c>
      <c r="X20" s="7">
        <f>INDEX(StandingsCalc!$C$34:$C$37,MATCH(W20,StandingsCalc!$B$34:$B$37,0))</f>
        <v>2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4</v>
      </c>
      <c r="AK20" s="7">
        <v>3</v>
      </c>
      <c r="AL20" s="8" t="str">
        <f>INDEX(StandingsCalc!$B$46:$B$49,MATCH(LARGE(StandingsCalc!$F$46:$F$49,3),StandingsCalc!$F$46:$F$49,0))</f>
        <v>Παναμάς</v>
      </c>
      <c r="AM20" s="7">
        <f>INDEX(StandingsCalc!$C$46:$C$49,MATCH(AL20,StandingsCalc!$B$46:$B$49,0))</f>
        <v>1</v>
      </c>
    </row>
    <row r="21" spans="1:40" ht="21.75" customHeight="1" x14ac:dyDescent="0.25">
      <c r="A21" s="46" t="s">
        <v>86</v>
      </c>
      <c r="B21" s="4" t="s">
        <v>87</v>
      </c>
      <c r="C21" s="5">
        <v>7</v>
      </c>
      <c r="D21" s="5" t="s">
        <v>13</v>
      </c>
      <c r="E21" s="5">
        <v>0</v>
      </c>
      <c r="F21" s="4" t="str">
        <f t="shared" si="0"/>
        <v>1</v>
      </c>
      <c r="G21" s="2"/>
      <c r="H21" s="46" t="s">
        <v>86</v>
      </c>
      <c r="I21" s="4" t="s">
        <v>88</v>
      </c>
      <c r="J21" s="5">
        <v>1</v>
      </c>
      <c r="K21" s="5" t="s">
        <v>13</v>
      </c>
      <c r="L21" s="5">
        <v>0</v>
      </c>
      <c r="M21" s="4" t="str">
        <f t="shared" si="1"/>
        <v>1</v>
      </c>
      <c r="N21" s="2"/>
      <c r="O21" s="46" t="s">
        <v>86</v>
      </c>
      <c r="P21" s="4" t="s">
        <v>89</v>
      </c>
      <c r="Q21" s="5">
        <v>1</v>
      </c>
      <c r="R21" s="5" t="s">
        <v>13</v>
      </c>
      <c r="S21" s="5">
        <v>2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Σενεγάλη</v>
      </c>
      <c r="X21" s="7">
        <f>INDEX(StandingsCalc!$C$34:$C$37,MATCH(W21,StandingsCalc!$B$34:$B$37,0))</f>
        <v>1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Γκάνα</v>
      </c>
      <c r="AM21" s="7">
        <f>INDEX(StandingsCalc!$C$46:$C$49,MATCH(AL21,StandingsCalc!$B$46:$B$49,0))</f>
        <v>1</v>
      </c>
    </row>
    <row r="22" spans="1:40" ht="21.75" customHeight="1" x14ac:dyDescent="0.25">
      <c r="A22" s="25"/>
      <c r="B22" s="4" t="s">
        <v>90</v>
      </c>
      <c r="C22" s="5">
        <v>4</v>
      </c>
      <c r="D22" s="5" t="s">
        <v>13</v>
      </c>
      <c r="E22" s="5">
        <v>0</v>
      </c>
      <c r="F22" s="4" t="str">
        <f t="shared" si="0"/>
        <v>1</v>
      </c>
      <c r="G22" s="2"/>
      <c r="H22" s="25"/>
      <c r="I22" s="4" t="s">
        <v>91</v>
      </c>
      <c r="J22" s="5">
        <v>0</v>
      </c>
      <c r="K22" s="5" t="s">
        <v>13</v>
      </c>
      <c r="L22" s="5">
        <v>3</v>
      </c>
      <c r="M22" s="4" t="str">
        <f t="shared" si="1"/>
        <v>2</v>
      </c>
      <c r="N22" s="2"/>
      <c r="O22" s="25"/>
      <c r="P22" s="4" t="s">
        <v>92</v>
      </c>
      <c r="Q22" s="5">
        <v>1</v>
      </c>
      <c r="R22" s="5" t="s">
        <v>13</v>
      </c>
      <c r="S22" s="5">
        <v>4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40" t="s">
        <v>93</v>
      </c>
      <c r="B23" s="4" t="s">
        <v>94</v>
      </c>
      <c r="C23" s="5">
        <v>1</v>
      </c>
      <c r="D23" s="5" t="s">
        <v>13</v>
      </c>
      <c r="E23" s="5">
        <v>0</v>
      </c>
      <c r="F23" s="4" t="str">
        <f t="shared" si="0"/>
        <v>1</v>
      </c>
      <c r="G23" s="2"/>
      <c r="H23" s="40" t="s">
        <v>93</v>
      </c>
      <c r="I23" s="4" t="s">
        <v>95</v>
      </c>
      <c r="J23" s="5">
        <v>2</v>
      </c>
      <c r="K23" s="5" t="s">
        <v>13</v>
      </c>
      <c r="L23" s="5">
        <v>1</v>
      </c>
      <c r="M23" s="4" t="str">
        <f t="shared" si="1"/>
        <v>1</v>
      </c>
      <c r="N23" s="2"/>
      <c r="O23" s="40" t="s">
        <v>93</v>
      </c>
      <c r="P23" s="4" t="s">
        <v>96</v>
      </c>
      <c r="Q23" s="5">
        <v>2</v>
      </c>
      <c r="R23" s="5" t="s">
        <v>13</v>
      </c>
      <c r="S23" s="5">
        <v>2</v>
      </c>
      <c r="T23" s="4" t="str">
        <f t="shared" si="2"/>
        <v>X</v>
      </c>
      <c r="V23" s="51" t="s">
        <v>97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40" ht="21.75" customHeight="1" x14ac:dyDescent="0.25">
      <c r="A24" s="25"/>
      <c r="B24" s="4" t="s">
        <v>98</v>
      </c>
      <c r="C24" s="5">
        <v>1</v>
      </c>
      <c r="D24" s="5" t="s">
        <v>13</v>
      </c>
      <c r="E24" s="5">
        <v>4</v>
      </c>
      <c r="F24" s="4" t="str">
        <f t="shared" si="0"/>
        <v>2</v>
      </c>
      <c r="G24" s="2"/>
      <c r="H24" s="25"/>
      <c r="I24" s="4" t="s">
        <v>99</v>
      </c>
      <c r="J24" s="5">
        <v>0</v>
      </c>
      <c r="K24" s="5" t="s">
        <v>13</v>
      </c>
      <c r="L24" s="5">
        <v>2</v>
      </c>
      <c r="M24" s="4" t="str">
        <f t="shared" si="1"/>
        <v>2</v>
      </c>
      <c r="N24" s="2"/>
      <c r="O24" s="25"/>
      <c r="P24" s="4" t="s">
        <v>100</v>
      </c>
      <c r="Q24" s="5">
        <v>0</v>
      </c>
      <c r="R24" s="5" t="s">
        <v>13</v>
      </c>
      <c r="S24" s="5">
        <v>0</v>
      </c>
      <c r="T24" s="4" t="str">
        <f t="shared" si="2"/>
        <v>X</v>
      </c>
      <c r="V24" s="54" t="s">
        <v>101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0" ht="21.75" customHeight="1" x14ac:dyDescent="0.25">
      <c r="A25" s="55" t="s">
        <v>102</v>
      </c>
      <c r="B25" s="4" t="s">
        <v>103</v>
      </c>
      <c r="C25" s="5">
        <v>4</v>
      </c>
      <c r="D25" s="5" t="s">
        <v>13</v>
      </c>
      <c r="E25" s="5">
        <v>2</v>
      </c>
      <c r="F25" s="4" t="str">
        <f t="shared" si="0"/>
        <v>1</v>
      </c>
      <c r="G25" s="2"/>
      <c r="H25" s="55" t="s">
        <v>102</v>
      </c>
      <c r="I25" s="4" t="s">
        <v>104</v>
      </c>
      <c r="J25" s="5">
        <v>4</v>
      </c>
      <c r="K25" s="5" t="s">
        <v>13</v>
      </c>
      <c r="L25" s="5">
        <v>0</v>
      </c>
      <c r="M25" s="4" t="str">
        <f t="shared" si="1"/>
        <v>1</v>
      </c>
      <c r="N25" s="2"/>
      <c r="O25" s="40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54" t="s">
        <v>106</v>
      </c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40" ht="24.95" customHeight="1" x14ac:dyDescent="0.25">
      <c r="A26" s="25"/>
      <c r="B26" s="4" t="s">
        <v>107</v>
      </c>
      <c r="C26" s="5">
        <v>3</v>
      </c>
      <c r="D26" s="5" t="s">
        <v>13</v>
      </c>
      <c r="E26" s="5">
        <v>3</v>
      </c>
      <c r="F26" s="4" t="str">
        <f t="shared" si="0"/>
        <v>X</v>
      </c>
      <c r="G26" s="2"/>
      <c r="H26" s="25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5"/>
      <c r="P26" s="4" t="s">
        <v>109</v>
      </c>
      <c r="Q26" s="5">
        <v>1</v>
      </c>
      <c r="R26" s="5" t="s">
        <v>13</v>
      </c>
      <c r="S26" s="5">
        <v>2</v>
      </c>
      <c r="T26" s="4" t="str">
        <f t="shared" si="2"/>
        <v>2</v>
      </c>
      <c r="V26" s="56" t="s">
        <v>110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4.95" customHeight="1" x14ac:dyDescent="0.2">
      <c r="V27" s="44" t="s">
        <v>111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2">
      <c r="V28" s="30" t="s">
        <v>112</v>
      </c>
      <c r="W28" s="31"/>
      <c r="X28" s="31"/>
      <c r="Y28" s="32"/>
      <c r="Z28" s="15"/>
      <c r="AA28" s="30" t="s">
        <v>113</v>
      </c>
      <c r="AB28" s="31"/>
      <c r="AC28" s="31"/>
      <c r="AD28" s="32"/>
      <c r="AE28" s="15"/>
      <c r="AF28" s="30" t="s">
        <v>113</v>
      </c>
      <c r="AG28" s="31"/>
      <c r="AH28" s="31"/>
      <c r="AI28" s="32"/>
      <c r="AJ28" s="15"/>
      <c r="AK28" s="30" t="s">
        <v>113</v>
      </c>
      <c r="AL28" s="31"/>
      <c r="AM28" s="31"/>
      <c r="AN28" s="32"/>
    </row>
    <row r="29" spans="1:40" ht="24" customHeight="1" x14ac:dyDescent="0.2">
      <c r="V29" s="15" t="str">
        <f>KnockoutCalc!$C$32</f>
        <v>Νότια Κορέα</v>
      </c>
      <c r="W29" s="15" t="s">
        <v>13</v>
      </c>
      <c r="X29" s="15" t="str">
        <f>KnockoutCalc!$D$32</f>
        <v>Κατάρ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Μεξικό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116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117</v>
      </c>
    </row>
    <row r="30" spans="1:40" ht="24" customHeight="1" x14ac:dyDescent="0.2">
      <c r="B30" s="20" t="s">
        <v>118</v>
      </c>
      <c r="C30" s="57" t="s">
        <v>769</v>
      </c>
      <c r="D30" s="57"/>
      <c r="E30" s="57"/>
      <c r="F30" s="57"/>
      <c r="G30" s="57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119</v>
      </c>
      <c r="C31" s="58" t="s">
        <v>770</v>
      </c>
      <c r="D31" s="59"/>
      <c r="E31" s="59"/>
      <c r="F31" s="59"/>
      <c r="G31" s="59"/>
      <c r="V31" s="30" t="s">
        <v>120</v>
      </c>
      <c r="W31" s="31"/>
      <c r="X31" s="31"/>
      <c r="Y31" s="32"/>
      <c r="Z31" s="15"/>
      <c r="AA31" s="30" t="s">
        <v>120</v>
      </c>
      <c r="AB31" s="31"/>
      <c r="AC31" s="31"/>
      <c r="AD31" s="32"/>
      <c r="AE31" s="15"/>
      <c r="AF31" s="30" t="s">
        <v>120</v>
      </c>
      <c r="AG31" s="31"/>
      <c r="AH31" s="31"/>
      <c r="AI31" s="32"/>
      <c r="AJ31" s="15"/>
      <c r="AK31" s="30" t="s">
        <v>121</v>
      </c>
      <c r="AL31" s="31"/>
      <c r="AM31" s="31"/>
      <c r="AN31" s="32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Αυστραλία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214</v>
      </c>
      <c r="AE32" s="15"/>
      <c r="AF32" s="15" t="str">
        <f>KnockoutCalc!$C$38</f>
        <v>Τσεχία</v>
      </c>
      <c r="AG32" s="15" t="s">
        <v>13</v>
      </c>
      <c r="AH32" s="15" t="str">
        <f>KnockoutCalc!$D$38</f>
        <v>Σκωτία</v>
      </c>
      <c r="AI32" s="16" t="s">
        <v>124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221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30" t="s">
        <v>121</v>
      </c>
      <c r="W34" s="31"/>
      <c r="X34" s="31"/>
      <c r="Y34" s="32"/>
      <c r="Z34" s="15"/>
      <c r="AA34" s="30" t="s">
        <v>121</v>
      </c>
      <c r="AB34" s="31"/>
      <c r="AC34" s="31"/>
      <c r="AD34" s="32"/>
      <c r="AE34" s="15"/>
      <c r="AF34" s="30" t="s">
        <v>125</v>
      </c>
      <c r="AG34" s="31"/>
      <c r="AH34" s="31"/>
      <c r="AI34" s="32"/>
      <c r="AJ34" s="15"/>
      <c r="AK34" s="30" t="s">
        <v>125</v>
      </c>
      <c r="AL34" s="31"/>
      <c r="AM34" s="31"/>
      <c r="AN34" s="32"/>
    </row>
    <row r="35" spans="22:40" ht="24" customHeight="1" x14ac:dyDescent="0.2">
      <c r="V35" s="15" t="str">
        <f>KnockoutCalc!$C$40</f>
        <v>Τουρκία</v>
      </c>
      <c r="W35" s="15" t="s">
        <v>13</v>
      </c>
      <c r="X35" s="15" t="str">
        <f>KnockoutCalc!$D$40</f>
        <v>Ελβετία</v>
      </c>
      <c r="Y35" s="16" t="s">
        <v>194</v>
      </c>
      <c r="Z35" s="15"/>
      <c r="AA35" s="15" t="str">
        <f>KnockoutCalc!$C$41</f>
        <v>Αίγυπτος</v>
      </c>
      <c r="AB35" s="15" t="s">
        <v>13</v>
      </c>
      <c r="AC35" s="15" t="str">
        <f>KnockoutCalc!$D$41</f>
        <v>Σαουδική Αραβία</v>
      </c>
      <c r="AD35" s="16" t="s">
        <v>207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128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30" t="s">
        <v>125</v>
      </c>
      <c r="W37" s="31"/>
      <c r="X37" s="31"/>
      <c r="Y37" s="32"/>
      <c r="Z37" s="15"/>
      <c r="AA37" s="30" t="s">
        <v>130</v>
      </c>
      <c r="AB37" s="31"/>
      <c r="AC37" s="31"/>
      <c r="AD37" s="32"/>
      <c r="AE37" s="15"/>
      <c r="AF37" s="30" t="s">
        <v>130</v>
      </c>
      <c r="AG37" s="31"/>
      <c r="AH37" s="31"/>
      <c r="AI37" s="32"/>
      <c r="AJ37" s="15"/>
      <c r="AK37" s="30" t="s">
        <v>130</v>
      </c>
      <c r="AL37" s="31"/>
      <c r="AM37" s="31"/>
      <c r="AN37" s="32"/>
    </row>
    <row r="38" spans="22:40" ht="24" customHeight="1" x14ac:dyDescent="0.2">
      <c r="V38" s="15" t="str">
        <f>KnockoutCalc!$C$44</f>
        <v>Καναδάς</v>
      </c>
      <c r="W38" s="15" t="s">
        <v>13</v>
      </c>
      <c r="X38" s="15" t="str">
        <f>KnockoutCalc!$D$44</f>
        <v>Ιράν</v>
      </c>
      <c r="Y38" s="16" t="s">
        <v>126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Αλγερία</v>
      </c>
      <c r="AI38" s="16" t="s">
        <v>133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Βέλγιο</v>
      </c>
      <c r="AN38" s="17" t="s">
        <v>191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47" t="s">
        <v>134</v>
      </c>
      <c r="W41" s="31"/>
      <c r="X41" s="31"/>
      <c r="Y41" s="32"/>
      <c r="Z41" s="15"/>
      <c r="AA41" s="47" t="s">
        <v>134</v>
      </c>
      <c r="AB41" s="31"/>
      <c r="AC41" s="31"/>
      <c r="AD41" s="32"/>
      <c r="AE41" s="15"/>
      <c r="AF41" s="47" t="s">
        <v>135</v>
      </c>
      <c r="AG41" s="31"/>
      <c r="AH41" s="31"/>
      <c r="AI41" s="32"/>
      <c r="AJ41" s="15"/>
      <c r="AK41" s="47" t="s">
        <v>135</v>
      </c>
      <c r="AL41" s="31"/>
      <c r="AM41" s="31"/>
      <c r="AN41" s="32"/>
    </row>
    <row r="42" spans="22:40" ht="24" customHeight="1" x14ac:dyDescent="0.2">
      <c r="V42" s="15" t="str">
        <f>KnockoutCalc!$C$48</f>
        <v>Νότια Κορέα</v>
      </c>
      <c r="W42" s="15" t="s">
        <v>13</v>
      </c>
      <c r="X42" s="15" t="str">
        <f>KnockoutCalc!$D$48</f>
        <v>Ολλανδία</v>
      </c>
      <c r="Y42" s="16" t="s">
        <v>116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214</v>
      </c>
      <c r="AJ42" s="15"/>
      <c r="AK42" s="15" t="str">
        <f>KnockoutCalc!$C$51</f>
        <v>Τσεχία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38" t="s">
        <v>136</v>
      </c>
      <c r="W44" s="31"/>
      <c r="X44" s="31"/>
      <c r="Y44" s="32"/>
      <c r="Z44" s="15"/>
      <c r="AA44" s="38" t="s">
        <v>136</v>
      </c>
      <c r="AB44" s="31"/>
      <c r="AC44" s="31"/>
      <c r="AD44" s="32"/>
      <c r="AE44" s="15"/>
      <c r="AF44" s="38" t="s">
        <v>137</v>
      </c>
      <c r="AG44" s="31"/>
      <c r="AH44" s="31"/>
      <c r="AI44" s="32"/>
      <c r="AJ44" s="15"/>
      <c r="AK44" s="38" t="s">
        <v>137</v>
      </c>
      <c r="AL44" s="31"/>
      <c r="AM44" s="31"/>
      <c r="AN44" s="32"/>
    </row>
    <row r="45" spans="22:40" ht="24" customHeight="1" x14ac:dyDescent="0.2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Αίγυπτος</v>
      </c>
      <c r="AD45" s="16" t="s">
        <v>194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ΗΠΑ</v>
      </c>
      <c r="AI45" s="16" t="s">
        <v>132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5" t="s">
        <v>138</v>
      </c>
      <c r="W48" s="31"/>
      <c r="X48" s="31"/>
      <c r="Y48" s="32"/>
      <c r="Z48" s="15"/>
      <c r="AA48" s="45" t="s">
        <v>139</v>
      </c>
      <c r="AB48" s="31"/>
      <c r="AC48" s="31"/>
      <c r="AD48" s="32"/>
      <c r="AE48" s="15"/>
      <c r="AF48" s="45" t="s">
        <v>140</v>
      </c>
      <c r="AG48" s="31"/>
      <c r="AH48" s="31"/>
      <c r="AI48" s="32"/>
      <c r="AJ48" s="15"/>
      <c r="AK48" s="45" t="s">
        <v>140</v>
      </c>
      <c r="AL48" s="31"/>
      <c r="AM48" s="31"/>
      <c r="AN48" s="32"/>
    </row>
    <row r="49" spans="22:40" ht="24" customHeight="1" x14ac:dyDescent="0.2">
      <c r="V49" s="15" t="str">
        <f>KnockoutCalc!$C$56</f>
        <v>Ολλανδία</v>
      </c>
      <c r="W49" s="15" t="s">
        <v>13</v>
      </c>
      <c r="X49" s="15" t="str">
        <f>KnockoutCalc!$D$56</f>
        <v>Νορβηγία</v>
      </c>
      <c r="Y49" s="16" t="s">
        <v>116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132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33" t="s">
        <v>141</v>
      </c>
      <c r="W52" s="31"/>
      <c r="X52" s="31"/>
      <c r="Y52" s="32"/>
      <c r="Z52" s="15"/>
      <c r="AA52" s="33" t="s">
        <v>142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Ολλανδία</v>
      </c>
      <c r="W53" s="15" t="s">
        <v>13</v>
      </c>
      <c r="X53" s="15" t="str">
        <f>KnockoutCalc!$D$60</f>
        <v>Γαλλία</v>
      </c>
      <c r="Y53" s="16" t="s">
        <v>122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3" t="s">
        <v>143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122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2" t="s">
        <v>144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Κατάρ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Μεξικό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Αυστραλία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x14ac:dyDescent="0.2">
      <c r="AO76" t="str">
        <f>IF($AF$32="","",$AF$32)</f>
        <v>Τσεχία</v>
      </c>
      <c r="AP76" t="str">
        <f>IF($AH$32="","",$AH$32)</f>
        <v>Σκωτία</v>
      </c>
    </row>
    <row r="77" spans="22:42" x14ac:dyDescent="0.2">
      <c r="AO77" t="str">
        <f>IF($AK$32="","",$AK$32)</f>
        <v>Αγγλία</v>
      </c>
      <c r="AP77" t="str">
        <f>IF($AM$32="","",$AM$32)</f>
        <v>ΛΔ Κονγκό</v>
      </c>
    </row>
    <row r="78" spans="22:42" x14ac:dyDescent="0.2">
      <c r="AO78" t="str">
        <f>IF($V$35="","",$V$35)</f>
        <v>Τουρκία</v>
      </c>
      <c r="AP78" t="str">
        <f>IF($X$35="","",$X$35)</f>
        <v>Ελβετία</v>
      </c>
    </row>
    <row r="79" spans="22:42" x14ac:dyDescent="0.2">
      <c r="AO79" t="str">
        <f>IF($AA$35="","",$AA$35)</f>
        <v>Αίγυπτος</v>
      </c>
      <c r="AP79" t="str">
        <f>IF($AC$35="","",$AC$35)</f>
        <v>Σαουδική Αραβία</v>
      </c>
    </row>
    <row r="80" spans="22:42" x14ac:dyDescent="0.2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Καναδάς</v>
      </c>
      <c r="AP82" t="str">
        <f>IF($X$38="","",$X$38)</f>
        <v>Ιράν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Αλγερία</v>
      </c>
    </row>
    <row r="85" spans="41:42" x14ac:dyDescent="0.2">
      <c r="AO85" t="str">
        <f>IF($AK$38="","",$AK$38)</f>
        <v>ΗΠΑ</v>
      </c>
      <c r="AP85" t="str">
        <f>IF($AM$38="","",$AM$38)</f>
        <v>Βέλγιο</v>
      </c>
    </row>
    <row r="86" spans="41:42" x14ac:dyDescent="0.2">
      <c r="AO86" t="str">
        <f>IF($V$42="","",$V$42)</f>
        <v>Νότια Κορέα</v>
      </c>
      <c r="AP86" t="str">
        <f>IF($X$42="","",$X$42)</f>
        <v>Ολλανδία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Βραζιλία</v>
      </c>
      <c r="AP88" t="str">
        <f>IF($AH$42="","",$AH$42)</f>
        <v>Νορβηγία</v>
      </c>
    </row>
    <row r="89" spans="41:42" x14ac:dyDescent="0.2">
      <c r="AO89" t="str">
        <f>IF($AK$42="","",$AK$42)</f>
        <v>Τσεχία</v>
      </c>
      <c r="AP89" t="str">
        <f>IF($AM$42="","",$AM$42)</f>
        <v>Αγγλία</v>
      </c>
    </row>
    <row r="90" spans="41:42" x14ac:dyDescent="0.2">
      <c r="AO90" t="str">
        <f>IF($V$45="","",$V$45)</f>
        <v>Κροατία</v>
      </c>
      <c r="AP90" t="str">
        <f>IF($X$45="","",$X$45)</f>
        <v>Ισπανία</v>
      </c>
    </row>
    <row r="91" spans="41:42" x14ac:dyDescent="0.2">
      <c r="AO91" t="str">
        <f>IF($AA$45="","",$AA$45)</f>
        <v>Τουρκία</v>
      </c>
      <c r="AP91" t="str">
        <f>IF($AC$45="","",$AC$45)</f>
        <v>Αίγυπτος</v>
      </c>
    </row>
    <row r="92" spans="41:42" x14ac:dyDescent="0.2">
      <c r="AO92" t="str">
        <f>IF($AF$45="","",$AF$45)</f>
        <v>Αργεντινή</v>
      </c>
      <c r="AP92" t="str">
        <f>IF($AH$45="","",$AH$45)</f>
        <v>ΗΠΑ</v>
      </c>
    </row>
    <row r="93" spans="41:42" x14ac:dyDescent="0.2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">
      <c r="AO94" t="str">
        <f>IF($V$49="","",$V$49)</f>
        <v>Ολλανδία</v>
      </c>
      <c r="AP94" t="str">
        <f>IF($X$49="","",$X$49)</f>
        <v>Νορβηγία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Τουρκία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Ολλανδία</v>
      </c>
      <c r="AP98" t="str">
        <f>IF($X$53="","",$X$53)</f>
        <v>Γαλλία</v>
      </c>
    </row>
    <row r="99" spans="41:42" x14ac:dyDescent="0.2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J3:J26 C3:C26 E3:E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AB1A12CF-0FD2-4860-BFAA-A75DCB7049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225</v>
      </c>
      <c r="B1" s="12" t="s">
        <v>226</v>
      </c>
    </row>
    <row r="2" spans="1:2" ht="15" customHeight="1" x14ac:dyDescent="0.25">
      <c r="A2" s="13" t="s">
        <v>227</v>
      </c>
      <c r="B2" s="13" t="s">
        <v>228</v>
      </c>
    </row>
    <row r="3" spans="1:2" ht="15" customHeight="1" x14ac:dyDescent="0.25">
      <c r="A3" s="13" t="s">
        <v>229</v>
      </c>
      <c r="B3" s="13" t="s">
        <v>230</v>
      </c>
    </row>
    <row r="4" spans="1:2" ht="15" customHeight="1" x14ac:dyDescent="0.25">
      <c r="A4" s="13" t="s">
        <v>231</v>
      </c>
      <c r="B4" s="13" t="s">
        <v>232</v>
      </c>
    </row>
    <row r="5" spans="1:2" ht="15" customHeight="1" x14ac:dyDescent="0.2">
      <c r="A5" t="s">
        <v>233</v>
      </c>
      <c r="B5" t="s">
        <v>234</v>
      </c>
    </row>
    <row r="6" spans="1:2" ht="15" customHeight="1" x14ac:dyDescent="0.2">
      <c r="A6" t="s">
        <v>235</v>
      </c>
      <c r="B6" t="s">
        <v>236</v>
      </c>
    </row>
    <row r="7" spans="1:2" x14ac:dyDescent="0.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4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0</v>
      </c>
      <c r="E2">
        <f>SUM(IF('Fixtures by Matchday'!C3&lt;&gt;"",'Fixtures by Matchday'!C3,0),IF('Fixtures by Matchday'!S3&lt;&gt;"",'Fixtures by Matchday'!S3,0),IF('Fixtures by Matchday'!J4&lt;&gt;"",'Fixtures by Matchday'!J4,0))</f>
        <v>7</v>
      </c>
      <c r="F2">
        <f>C2*1000000+(D2+100)*1000+E2*10+(4-0)</f>
        <v>4100074</v>
      </c>
    </row>
    <row r="3" spans="1:6" ht="15" customHeight="1" x14ac:dyDescent="0.2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3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-2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3098023</v>
      </c>
    </row>
    <row r="4" spans="1:6" ht="15" customHeight="1" x14ac:dyDescent="0.2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4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6</v>
      </c>
      <c r="F4">
        <f>C4*1000000+(D4+100)*1000+E4*10+(4-2)</f>
        <v>4101062</v>
      </c>
    </row>
    <row r="5" spans="1:6" ht="15" customHeight="1" x14ac:dyDescent="0.2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6</v>
      </c>
      <c r="F5">
        <f>C5*1000000+(D5+100)*1000+E5*10+(4-3)</f>
        <v>5101061</v>
      </c>
    </row>
    <row r="6" spans="1:6" ht="15" customHeight="1" x14ac:dyDescent="0.2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9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7</v>
      </c>
      <c r="E6">
        <f>SUM(IF('Fixtures by Matchday'!C5&lt;&gt;"",'Fixtures by Matchday'!C5,0),IF('Fixtures by Matchday'!S5&lt;&gt;"",'Fixtures by Matchday'!S5,0),IF('Fixtures by Matchday'!J6&lt;&gt;"",'Fixtures by Matchday'!J6,0))</f>
        <v>9</v>
      </c>
      <c r="F6">
        <f>C6*1000000+(D6+100)*1000+E6*10+(4-0)</f>
        <v>9107094</v>
      </c>
    </row>
    <row r="7" spans="1:6" ht="15" customHeight="1" x14ac:dyDescent="0.2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2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-2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2098043</v>
      </c>
    </row>
    <row r="8" spans="1:6" ht="15" customHeight="1" x14ac:dyDescent="0.2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4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0</v>
      </c>
      <c r="E8">
        <f>SUM(IF('Fixtures by Matchday'!C6&lt;&gt;"",'Fixtures by Matchday'!C6,0),IF('Fixtures by Matchday'!L6&lt;&gt;"",'Fixtures by Matchday'!L6,0),IF('Fixtures by Matchday'!S6&lt;&gt;"",'Fixtures by Matchday'!S6,0))</f>
        <v>6</v>
      </c>
      <c r="F8">
        <f>C8*1000000+(D8+100)*1000+E8*10+(4-2)</f>
        <v>4100062</v>
      </c>
    </row>
    <row r="9" spans="1:6" ht="15" customHeight="1" x14ac:dyDescent="0.2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1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-5</v>
      </c>
      <c r="E9">
        <f>SUM(IF('Fixtures by Matchday'!E5&lt;&gt;"",'Fixtures by Matchday'!E5,0),IF('Fixtures by Matchday'!L5&lt;&gt;"",'Fixtures by Matchday'!L5,0),IF('Fixtures by Matchday'!Q6&lt;&gt;"",'Fixtures by Matchday'!Q6,0))</f>
        <v>2</v>
      </c>
      <c r="F9">
        <f>C9*1000000+(D9+100)*1000+E9*10+(4-3)</f>
        <v>1095021</v>
      </c>
    </row>
    <row r="10" spans="1:6" ht="15" customHeight="1" x14ac:dyDescent="0.2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4</v>
      </c>
      <c r="E10">
        <f>SUM(IF('Fixtures by Matchday'!C7&lt;&gt;"",'Fixtures by Matchday'!C7,0),IF('Fixtures by Matchday'!S7&lt;&gt;"",'Fixtures by Matchday'!S7,0),IF('Fixtures by Matchday'!J8&lt;&gt;"",'Fixtures by Matchday'!J8,0))</f>
        <v>11</v>
      </c>
      <c r="F10">
        <f>C10*1000000+(D10+100)*1000+E10*10+(4-0)</f>
        <v>9104114</v>
      </c>
    </row>
    <row r="11" spans="1:6" ht="15" customHeight="1" x14ac:dyDescent="0.2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4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8</v>
      </c>
      <c r="F11">
        <f>C11*1000000+(D11+100)*1000+E11*10+(4-1)</f>
        <v>4101083</v>
      </c>
    </row>
    <row r="12" spans="1:6" ht="15" customHeight="1" x14ac:dyDescent="0.2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-6</v>
      </c>
      <c r="E12">
        <f>SUM(IF('Fixtures by Matchday'!C8&lt;&gt;"",'Fixtures by Matchday'!C8,0),IF('Fixtures by Matchday'!L8&lt;&gt;"",'Fixtures by Matchday'!L8,0),IF('Fixtures by Matchday'!S8&lt;&gt;"",'Fixtures by Matchday'!S8,0))</f>
        <v>3</v>
      </c>
      <c r="F12">
        <f>C12*1000000+(D12+100)*1000+E12*10+(4-2)</f>
        <v>94032</v>
      </c>
    </row>
    <row r="13" spans="1:6" ht="15" customHeight="1" x14ac:dyDescent="0.2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1</v>
      </c>
      <c r="E13">
        <f>SUM(IF('Fixtures by Matchday'!J7&lt;&gt;"",'Fixtures by Matchday'!J7,0),IF('Fixtures by Matchday'!Q7&lt;&gt;"",'Fixtures by Matchday'!Q7,0),IF('Fixtures by Matchday'!E8&lt;&gt;"",'Fixtures by Matchday'!E8,0))</f>
        <v>7</v>
      </c>
      <c r="F13">
        <f>C13*1000000+(D13+100)*1000+E13*10+(4-3)</f>
        <v>4101071</v>
      </c>
    </row>
    <row r="14" spans="1:6" ht="15" customHeight="1" x14ac:dyDescent="0.2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6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3</v>
      </c>
      <c r="E14">
        <f>SUM(IF('Fixtures by Matchday'!C9&lt;&gt;"",'Fixtures by Matchday'!C9,0),IF('Fixtures by Matchday'!S9&lt;&gt;"",'Fixtures by Matchday'!S9,0),IF('Fixtures by Matchday'!J10&lt;&gt;"",'Fixtures by Matchday'!J10,0))</f>
        <v>6</v>
      </c>
      <c r="F14">
        <f>C14*1000000+(D14+100)*1000+E14*10+(4-0)</f>
        <v>6103064</v>
      </c>
    </row>
    <row r="15" spans="1:6" ht="15" customHeight="1" x14ac:dyDescent="0.2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1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-4</v>
      </c>
      <c r="E15">
        <f>SUM(IF('Fixtures by Matchday'!E9&lt;&gt;"",'Fixtures by Matchday'!E9,0),IF('Fixtures by Matchday'!L9&lt;&gt;"",'Fixtures by Matchday'!L9,0),IF('Fixtures by Matchday'!Q10&lt;&gt;"",'Fixtures by Matchday'!Q10,0))</f>
        <v>4</v>
      </c>
      <c r="F15">
        <f>C15*1000000+(D15+100)*1000+E15*10+(4-1)</f>
        <v>1096043</v>
      </c>
    </row>
    <row r="16" spans="1:6" ht="15" customHeight="1" x14ac:dyDescent="0.2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3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-1</v>
      </c>
      <c r="E16">
        <f>SUM(IF('Fixtures by Matchday'!C10&lt;&gt;"",'Fixtures by Matchday'!C10,0),IF('Fixtures by Matchday'!L10&lt;&gt;"",'Fixtures by Matchday'!L10,0),IF('Fixtures by Matchday'!S10&lt;&gt;"",'Fixtures by Matchday'!S10,0))</f>
        <v>7</v>
      </c>
      <c r="F16">
        <f>C16*1000000+(D16+100)*1000+E16*10+(4-2)</f>
        <v>3099072</v>
      </c>
    </row>
    <row r="17" spans="1:6" ht="15" customHeight="1" x14ac:dyDescent="0.2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6</v>
      </c>
      <c r="F17">
        <f>C17*1000000+(D17+100)*1000+E17*10+(4-3)</f>
        <v>7102061</v>
      </c>
    </row>
    <row r="18" spans="1:6" ht="15" customHeight="1" x14ac:dyDescent="0.2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13</v>
      </c>
      <c r="E18">
        <f>SUM(IF('Fixtures by Matchday'!C11&lt;&gt;"",'Fixtures by Matchday'!C11,0),IF('Fixtures by Matchday'!J11&lt;&gt;"",'Fixtures by Matchday'!J11,0),IF('Fixtures by Matchday'!S11&lt;&gt;"",'Fixtures by Matchday'!S11,0))</f>
        <v>14</v>
      </c>
      <c r="F18">
        <f>C18*1000000+(D18+100)*1000+E18*10+(4-0)</f>
        <v>9113144</v>
      </c>
    </row>
    <row r="19" spans="1:6" ht="15" customHeight="1" x14ac:dyDescent="0.2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1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-7</v>
      </c>
      <c r="E19">
        <f>SUM(IF('Fixtures by Matchday'!E11&lt;&gt;"",'Fixtures by Matchday'!E11,0),IF('Fixtures by Matchday'!L12&lt;&gt;"",'Fixtures by Matchday'!L12,0),IF('Fixtures by Matchday'!Q12&lt;&gt;"",'Fixtures by Matchday'!Q12,0))</f>
        <v>5</v>
      </c>
      <c r="F19">
        <f>C19*1000000+(D19+100)*1000+E19*10+(4-1)</f>
        <v>1093053</v>
      </c>
    </row>
    <row r="20" spans="1:6" ht="15" customHeight="1" x14ac:dyDescent="0.2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-3</v>
      </c>
      <c r="E20">
        <f>SUM(IF('Fixtures by Matchday'!L11&lt;&gt;"",'Fixtures by Matchday'!L11,0),IF('Fixtures by Matchday'!C12&lt;&gt;"",'Fixtures by Matchday'!C12,0),IF('Fixtures by Matchday'!S12&lt;&gt;"",'Fixtures by Matchday'!S12,0))</f>
        <v>5</v>
      </c>
      <c r="F20">
        <f>C20*1000000+(D20+100)*1000+E20*10+(4-2)</f>
        <v>4097052</v>
      </c>
    </row>
    <row r="21" spans="1:6" ht="15" customHeight="1" x14ac:dyDescent="0.2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2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-3</v>
      </c>
      <c r="E21">
        <f>SUM(IF('Fixtures by Matchday'!Q11&lt;&gt;"",'Fixtures by Matchday'!Q11,0),IF('Fixtures by Matchday'!E12&lt;&gt;"",'Fixtures by Matchday'!E12,0),IF('Fixtures by Matchday'!J12&lt;&gt;"",'Fixtures by Matchday'!J12,0))</f>
        <v>5</v>
      </c>
      <c r="F21">
        <f>C21*1000000+(D21+100)*1000+E21*10+(4-3)</f>
        <v>2097051</v>
      </c>
    </row>
    <row r="22" spans="1:6" ht="15" customHeight="1" x14ac:dyDescent="0.2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4</v>
      </c>
      <c r="E22">
        <f>SUM(IF('Fixtures by Matchday'!C13&lt;&gt;"",'Fixtures by Matchday'!C13,0),IF('Fixtures by Matchday'!J13&lt;&gt;"",'Fixtures by Matchday'!J13,0),IF('Fixtures by Matchday'!S14&lt;&gt;"",'Fixtures by Matchday'!S14,0))</f>
        <v>4</v>
      </c>
      <c r="F22">
        <f>C22*1000000+(D22+100)*1000+E22*10+(4-0)</f>
        <v>9104044</v>
      </c>
    </row>
    <row r="23" spans="1:6" ht="15" customHeight="1" x14ac:dyDescent="0.2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4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3</v>
      </c>
      <c r="E23">
        <f>SUM(IF('Fixtures by Matchday'!E13&lt;&gt;"",'Fixtures by Matchday'!E13,0),IF('Fixtures by Matchday'!Q13&lt;&gt;"",'Fixtures by Matchday'!Q13,0),IF('Fixtures by Matchday'!L14&lt;&gt;"",'Fixtures by Matchday'!L14,0))</f>
        <v>6</v>
      </c>
      <c r="F23">
        <f>C23*1000000+(D23+100)*1000+E23*10+(4-1)</f>
        <v>4103063</v>
      </c>
    </row>
    <row r="24" spans="1:6" ht="15" customHeight="1" x14ac:dyDescent="0.2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2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-2</v>
      </c>
      <c r="E24">
        <f>SUM(IF('Fixtures by Matchday'!L13&lt;&gt;"",'Fixtures by Matchday'!L13,0),IF('Fixtures by Matchday'!S13&lt;&gt;"",'Fixtures by Matchday'!S13,0),IF('Fixtures by Matchday'!C14&lt;&gt;"",'Fixtures by Matchday'!C14,0))</f>
        <v>2</v>
      </c>
      <c r="F24">
        <f>C24*1000000+(D24+100)*1000+E24*10+(4-2)</f>
        <v>2098022</v>
      </c>
    </row>
    <row r="25" spans="1:6" ht="15" customHeight="1" x14ac:dyDescent="0.2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-5</v>
      </c>
      <c r="E25">
        <f>SUM(IF('Fixtures by Matchday'!E14&lt;&gt;"",'Fixtures by Matchday'!E14,0),IF('Fixtures by Matchday'!J14&lt;&gt;"",'Fixtures by Matchday'!J14,0),IF('Fixtures by Matchday'!Q14&lt;&gt;"",'Fixtures by Matchday'!Q14,0))</f>
        <v>0</v>
      </c>
      <c r="F25">
        <f>C25*1000000+(D25+100)*1000+E25*10+(4-3)</f>
        <v>1095001</v>
      </c>
    </row>
    <row r="26" spans="1:6" ht="15" customHeight="1" x14ac:dyDescent="0.2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6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2</v>
      </c>
      <c r="E26">
        <f>SUM(IF('Fixtures by Matchday'!C15&lt;&gt;"",'Fixtures by Matchday'!C15,0),IF('Fixtures by Matchday'!J15&lt;&gt;"",'Fixtures by Matchday'!J15,0),IF('Fixtures by Matchday'!S16&lt;&gt;"",'Fixtures by Matchday'!S16,0))</f>
        <v>7</v>
      </c>
      <c r="F26">
        <f>C26*1000000+(D26+100)*1000+E26*10+(4-0)</f>
        <v>6102074</v>
      </c>
    </row>
    <row r="27" spans="1:6" ht="15" customHeight="1" x14ac:dyDescent="0.2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3</v>
      </c>
      <c r="E27">
        <f>SUM(IF('Fixtures by Matchday'!E15&lt;&gt;"",'Fixtures by Matchday'!E15,0),IF('Fixtures by Matchday'!Q15&lt;&gt;"",'Fixtures by Matchday'!Q15,0),IF('Fixtures by Matchday'!L16&lt;&gt;"",'Fixtures by Matchday'!L16,0))</f>
        <v>7</v>
      </c>
      <c r="F27">
        <f>C27*1000000+(D27+100)*1000+E27*10+(4-1)</f>
        <v>6103073</v>
      </c>
    </row>
    <row r="28" spans="1:6" ht="15" customHeight="1" x14ac:dyDescent="0.2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6</v>
      </c>
      <c r="F28">
        <f>C28*1000000+(D28+100)*1000+E28*10+(4-2)</f>
        <v>4099062</v>
      </c>
    </row>
    <row r="29" spans="1:6" ht="15" customHeight="1" x14ac:dyDescent="0.2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2</v>
      </c>
      <c r="F29">
        <f>C29*1000000+(D29+100)*1000+E29*10+(4-3)</f>
        <v>1096021</v>
      </c>
    </row>
    <row r="30" spans="1:6" ht="15" customHeight="1" x14ac:dyDescent="0.2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7</v>
      </c>
      <c r="F30">
        <f>C30*1000000+(D30+100)*1000+E30*10+(4-0)</f>
        <v>7106074</v>
      </c>
    </row>
    <row r="31" spans="1:6" ht="15" customHeight="1" x14ac:dyDescent="0.2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-9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91023</v>
      </c>
    </row>
    <row r="32" spans="1:6" ht="15" customHeight="1" x14ac:dyDescent="0.2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4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2</v>
      </c>
      <c r="E32">
        <f>SUM(IF('Fixtures by Matchday'!L17&lt;&gt;"",'Fixtures by Matchday'!L17,0),IF('Fixtures by Matchday'!S17&lt;&gt;"",'Fixtures by Matchday'!S17,0),IF('Fixtures by Matchday'!C18&lt;&gt;"",'Fixtures by Matchday'!C18,0))</f>
        <v>4</v>
      </c>
      <c r="F32">
        <f>C32*1000000+(D32+100)*1000+E32*10+(4-2)</f>
        <v>4102042</v>
      </c>
    </row>
    <row r="33" spans="1:6" ht="15" customHeight="1" x14ac:dyDescent="0.2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5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4</v>
      </c>
      <c r="F33">
        <f>C33*1000000+(D33+100)*1000+E33*10+(4-3)</f>
        <v>5101041</v>
      </c>
    </row>
    <row r="34" spans="1:6" ht="15" customHeight="1" x14ac:dyDescent="0.2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6</v>
      </c>
      <c r="F34">
        <f>C34*1000000+(D34+100)*1000+E34*10+(4-0)</f>
        <v>9106064</v>
      </c>
    </row>
    <row r="35" spans="1:6" ht="15" customHeight="1" x14ac:dyDescent="0.2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1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-3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1097043</v>
      </c>
    </row>
    <row r="36" spans="1:6" ht="15" customHeight="1" x14ac:dyDescent="0.2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-1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4099032</v>
      </c>
    </row>
    <row r="37" spans="1:6" ht="15" customHeight="1" x14ac:dyDescent="0.2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2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-2</v>
      </c>
      <c r="E37">
        <f>SUM(IF('Fixtures by Matchday'!L19&lt;&gt;"",'Fixtures by Matchday'!L19,0),IF('Fixtures by Matchday'!C20&lt;&gt;"",'Fixtures by Matchday'!C20,0),IF('Fixtures by Matchday'!S20&lt;&gt;"",'Fixtures by Matchday'!S20,0))</f>
        <v>4</v>
      </c>
      <c r="F37">
        <f>C37*1000000+(D37+100)*1000+E37*10+(4-3)</f>
        <v>2098041</v>
      </c>
    </row>
    <row r="38" spans="1:6" ht="15" customHeight="1" x14ac:dyDescent="0.2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11</v>
      </c>
      <c r="E38">
        <f>SUM(IF('Fixtures by Matchday'!C21&lt;&gt;"",'Fixtures by Matchday'!C21,0),IF('Fixtures by Matchday'!J21&lt;&gt;"",'Fixtures by Matchday'!J21,0),IF('Fixtures by Matchday'!S22&lt;&gt;"",'Fixtures by Matchday'!S22,0))</f>
        <v>12</v>
      </c>
      <c r="F38">
        <f>C38*1000000+(D38+100)*1000+E38*10+(4-0)</f>
        <v>9111124</v>
      </c>
    </row>
    <row r="39" spans="1:6" ht="15" customHeight="1" x14ac:dyDescent="0.2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-5</v>
      </c>
      <c r="E39">
        <f>SUM(IF('Fixtures by Matchday'!E21&lt;&gt;"",'Fixtures by Matchday'!E21,0),IF('Fixtures by Matchday'!Q21&lt;&gt;"",'Fixtures by Matchday'!Q21,0),IF('Fixtures by Matchday'!L22&lt;&gt;"",'Fixtures by Matchday'!L22,0))</f>
        <v>4</v>
      </c>
      <c r="F39">
        <f>C39*1000000+(D39+100)*1000+E39*10+(4-1)</f>
        <v>3095043</v>
      </c>
    </row>
    <row r="40" spans="1:6" ht="15" customHeight="1" x14ac:dyDescent="0.2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4</v>
      </c>
      <c r="E40">
        <f>SUM(IF('Fixtures by Matchday'!L21&lt;&gt;"",'Fixtures by Matchday'!L21,0),IF('Fixtures by Matchday'!S21&lt;&gt;"",'Fixtures by Matchday'!S21,0),IF('Fixtures by Matchday'!C22&lt;&gt;"",'Fixtures by Matchday'!C22,0))</f>
        <v>6</v>
      </c>
      <c r="F40">
        <f>C40*1000000+(D40+100)*1000+E40*10+(4-2)</f>
        <v>6104062</v>
      </c>
    </row>
    <row r="41" spans="1:6" ht="15" customHeight="1" x14ac:dyDescent="0.2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-10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90011</v>
      </c>
    </row>
    <row r="42" spans="1:6" ht="15" customHeight="1" x14ac:dyDescent="0.2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2</v>
      </c>
      <c r="E42">
        <f>SUM(IF('Fixtures by Matchday'!C23&lt;&gt;"",'Fixtures by Matchday'!C23,0),IF('Fixtures by Matchday'!J23&lt;&gt;"",'Fixtures by Matchday'!J23,0),IF('Fixtures by Matchday'!S23&lt;&gt;"",'Fixtures by Matchday'!S23,0))</f>
        <v>5</v>
      </c>
      <c r="F42">
        <f>C42*1000000+(D42+100)*1000+E42*10+(4-0)</f>
        <v>7102054</v>
      </c>
    </row>
    <row r="43" spans="1:6" ht="15" customHeight="1" x14ac:dyDescent="0.2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4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1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4101023</v>
      </c>
    </row>
    <row r="44" spans="1:6" ht="15" customHeight="1" x14ac:dyDescent="0.2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-4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1096022</v>
      </c>
    </row>
    <row r="45" spans="1:6" ht="15" customHeight="1" x14ac:dyDescent="0.2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4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1</v>
      </c>
      <c r="E45">
        <f>SUM(IF('Fixtures by Matchday'!Q23&lt;&gt;"",'Fixtures by Matchday'!Q23,0),IF('Fixtures by Matchday'!E24&lt;&gt;"",'Fixtures by Matchday'!E24,0),IF('Fixtures by Matchday'!J24&lt;&gt;"",'Fixtures by Matchday'!J24,0))</f>
        <v>6</v>
      </c>
      <c r="F45">
        <f>C45*1000000+(D45+100)*1000+E45*10+(4-3)</f>
        <v>4101061</v>
      </c>
    </row>
    <row r="46" spans="1:6" ht="15" customHeight="1" x14ac:dyDescent="0.2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7</v>
      </c>
      <c r="E46">
        <f>SUM(IF('Fixtures by Matchday'!C25&lt;&gt;"",'Fixtures by Matchday'!C25,0),IF('Fixtures by Matchday'!J25&lt;&gt;"",'Fixtures by Matchday'!J25,0),IF('Fixtures by Matchday'!S26&lt;&gt;"",'Fixtures by Matchday'!S26,0))</f>
        <v>10</v>
      </c>
      <c r="F46">
        <f>C46*1000000+(D46+100)*1000+E46*10+(4-0)</f>
        <v>9107104</v>
      </c>
    </row>
    <row r="47" spans="1:6" ht="15" customHeight="1" x14ac:dyDescent="0.2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6101053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-5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1095032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-3</v>
      </c>
      <c r="E49">
        <f>SUM(IF('Fixtures by Matchday'!E26&lt;&gt;"",'Fixtures by Matchday'!E26,0),IF('Fixtures by Matchday'!J26&lt;&gt;"",'Fixtures by Matchday'!J26,0),IF('Fixtures by Matchday'!Q26&lt;&gt;"",'Fixtures by Matchday'!Q26,0))</f>
        <v>4</v>
      </c>
      <c r="F49">
        <f>C49*1000000+(D49+100)*1000+E49*10+(4-3)</f>
        <v>1097041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Τσεχία</v>
      </c>
      <c r="C2" t="str">
        <f>'Fixtures by Matchday'!$W$5</f>
        <v>Νότια Κορέα</v>
      </c>
      <c r="D2" t="str">
        <f>'Fixtures by Matchday'!$W$6</f>
        <v>Μεξικό</v>
      </c>
      <c r="E2">
        <f>IFERROR(INDEX(StandingsCalc!$F$2:$F$49,MATCH(D2,StandingsCalc!$B$2:$B$49,0))+(13-1)/1000,-999999)</f>
        <v>4100074.0120000001</v>
      </c>
      <c r="F2">
        <f t="shared" ref="F2:F13" si="0">1+COUNTIF($E$2:$E$13,"&gt;"&amp;E2)</f>
        <v>4</v>
      </c>
    </row>
    <row r="3" spans="1:23" ht="15" customHeight="1" x14ac:dyDescent="0.2">
      <c r="A3" t="s">
        <v>22</v>
      </c>
      <c r="B3" t="str">
        <f>'Fixtures by Matchday'!$AB$4</f>
        <v>Καναδάς</v>
      </c>
      <c r="C3" t="str">
        <f>'Fixtures by Matchday'!$AB$5</f>
        <v>Κατάρ</v>
      </c>
      <c r="D3" t="str">
        <f>'Fixtures by Matchday'!$AB$6</f>
        <v>Ελβετία</v>
      </c>
      <c r="E3">
        <f>IFERROR(INDEX(StandingsCalc!$F$2:$F$49,MATCH(D3,StandingsCalc!$B$2:$B$49,0))+(13-2)/1000,-999999)</f>
        <v>2098043.0109999999</v>
      </c>
      <c r="F3">
        <f t="shared" si="0"/>
        <v>8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4101071.01</v>
      </c>
      <c r="F4">
        <f t="shared" si="0"/>
        <v>2</v>
      </c>
    </row>
    <row r="5" spans="1:23" ht="15" customHeight="1" x14ac:dyDescent="0.2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Αυστραλία</v>
      </c>
      <c r="E5">
        <f>IFERROR(INDEX(StandingsCalc!$F$2:$F$49,MATCH(D5,StandingsCalc!$B$2:$B$49,0))+(13-4)/1000,-999999)</f>
        <v>3099072.0090000001</v>
      </c>
      <c r="F5">
        <f t="shared" si="0"/>
        <v>6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2097051.0079999999</v>
      </c>
      <c r="F6">
        <f t="shared" si="0"/>
        <v>11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Σουηδία</v>
      </c>
      <c r="E7">
        <f>IFERROR(INDEX(StandingsCalc!$F$2:$F$49,MATCH(D7,StandingsCalc!$B$2:$B$49,0))+(13-6)/1000,-999999)</f>
        <v>2098022.0070000002</v>
      </c>
      <c r="F7">
        <f t="shared" si="0"/>
        <v>10</v>
      </c>
    </row>
    <row r="8" spans="1:23" ht="15" customHeight="1" x14ac:dyDescent="0.2">
      <c r="A8" t="s">
        <v>61</v>
      </c>
      <c r="B8" t="str">
        <f>'Fixtures by Matchday'!$AG$11</f>
        <v>Αίγυπτος</v>
      </c>
      <c r="C8" t="str">
        <f>'Fixtures by Matchday'!$AG$12</f>
        <v>Βέλγιο</v>
      </c>
      <c r="D8" t="str">
        <f>'Fixtures by Matchday'!$AG$13</f>
        <v>Ιράν</v>
      </c>
      <c r="E8">
        <f>IFERROR(INDEX(StandingsCalc!$F$2:$F$49,MATCH(D8,StandingsCalc!$B$2:$B$49,0))+(13-7)/1000,-999999)</f>
        <v>4099062.0060000001</v>
      </c>
      <c r="F8">
        <f t="shared" si="0"/>
        <v>5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4102042.0049999999</v>
      </c>
      <c r="F9">
        <f t="shared" si="0"/>
        <v>1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Ιράκ</v>
      </c>
      <c r="E10">
        <f>IFERROR(INDEX(StandingsCalc!$F$2:$F$49,MATCH(D10,StandingsCalc!$B$2:$B$49,0))+(13-9)/1000,-999999)</f>
        <v>2098041.0040000002</v>
      </c>
      <c r="F10">
        <f t="shared" si="0"/>
        <v>9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3095043.003</v>
      </c>
      <c r="F11">
        <f t="shared" si="0"/>
        <v>7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4101023.0019999999</v>
      </c>
      <c r="F12">
        <f t="shared" si="0"/>
        <v>3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Παναμάς</v>
      </c>
      <c r="E13">
        <f>IFERROR(INDEX(StandingsCalc!$F$2:$F$49,MATCH(D13,StandingsCalc!$B$2:$B$49,0))+(13-12)/1000,-999999)</f>
        <v>1097041.0009999999</v>
      </c>
      <c r="F13">
        <f t="shared" si="0"/>
        <v>12</v>
      </c>
    </row>
    <row r="18" spans="1:23" ht="15" customHeight="1" x14ac:dyDescent="0.2">
      <c r="K18" t="s">
        <v>249</v>
      </c>
    </row>
    <row r="19" spans="1:23" ht="15" customHeight="1" x14ac:dyDescent="0.2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C D G H J K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96</v>
      </c>
      <c r="S20">
        <f>IFERROR(IF(INDEX($F$2:$F$13,MATCH(N20,$A$2:$A$13,0))&lt;=8,100-INDEX($F$2:$F$13,MATCH(N20,$A$2:$A$13,0)),-999),-999)</f>
        <v>92</v>
      </c>
      <c r="T20">
        <f>IFERROR(IF(INDEX($F$2:$F$13,MATCH(O20,$A$2:$A$13,0))&lt;=8,100-INDEX($F$2:$F$13,MATCH(O20,$A$2:$A$13,0)),-999),-999)</f>
        <v>98</v>
      </c>
      <c r="U20">
        <f>IFERROR(IF(INDEX($F$2:$F$13,MATCH(P20,$A$2:$A$13,0))&lt;=8,100-INDEX($F$2:$F$13,MATCH(P20,$A$2:$A$13,0)),-999),-999)</f>
        <v>94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Μεξικό</v>
      </c>
    </row>
    <row r="21" spans="1:23" ht="15" customHeight="1" x14ac:dyDescent="0.2">
      <c r="K21">
        <v>77</v>
      </c>
      <c r="L21" t="str">
        <f>IFERROR(INDEX(ThirdMap!$B$2:$I$495,MATCH($J$20,ThirdMap!$A$2:$A$495,0),MATCH(K21,ThirdMap!$B$1:$I$1,0)),"")</f>
        <v>D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98</v>
      </c>
      <c r="S21">
        <f>IFERROR(IF(AND(INDEX($F$2:$F$13,MATCH(N21,$A$2:$A$13,0))&lt;=8,COUNTIF($L$20:L20,N21)=0),100-INDEX($F$2:$F$13,MATCH(N21,$A$2:$A$13,0)),-999),-999)</f>
        <v>94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95</v>
      </c>
      <c r="V21">
        <f>IFERROR(IF(AND(INDEX($F$2:$F$13,MATCH(Q21,$A$2:$A$13,0))&lt;=8,COUNTIF($L$20:L20,Q21)=0),100-INDEX($F$2:$F$13,MATCH(Q21,$A$2:$A$13,0)),-999),-999)</f>
        <v>99</v>
      </c>
      <c r="W21" t="str">
        <f t="shared" si="1"/>
        <v>Αυστραλία</v>
      </c>
    </row>
    <row r="22" spans="1:23" ht="15" customHeight="1" x14ac:dyDescent="0.2">
      <c r="K22">
        <v>79</v>
      </c>
      <c r="L22" t="str">
        <f>IFERROR(INDEX(ThirdMap!$B$2:$I$495,MATCH($J$20,ThirdMap!$A$2:$A$495,0),MATCH(K22,ThirdMap!$B$1:$I$1,0)),"")</f>
        <v>C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98</v>
      </c>
      <c r="S22">
        <f>IFERROR(IF(AND(INDEX($F$2:$F$13,MATCH(N22,$A$2:$A$13,0))&lt;=8,COUNTIF($L$20:L21,N22)=0),100-INDEX($F$2:$F$13,MATCH(N22,$A$2:$A$13,0)),-999),-999)</f>
        <v>-999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99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Σκωτία</v>
      </c>
    </row>
    <row r="23" spans="1:23" ht="15" customHeight="1" x14ac:dyDescent="0.2">
      <c r="K23">
        <v>80</v>
      </c>
      <c r="L23" t="str">
        <f>IFERROR(INDEX(ThirdMap!$B$2:$I$495,MATCH($J$20,ThirdMap!$A$2:$A$495,0),MATCH(K23,ThirdMap!$B$1:$I$1,0)),"")</f>
        <v>K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99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93</v>
      </c>
      <c r="V23">
        <f>IFERROR(IF(AND(INDEX($F$2:$F$13,MATCH(Q23,$A$2:$A$13,0))&lt;=8,COUNTIF($L$20:L22,Q23)=0),100-INDEX($F$2:$F$13,MATCH(Q23,$A$2:$A$13,0)),-999),-999)</f>
        <v>97</v>
      </c>
      <c r="W23" t="str">
        <f t="shared" si="1"/>
        <v>ΛΔ Κονγκό</v>
      </c>
    </row>
    <row r="24" spans="1:23" ht="15" customHeight="1" x14ac:dyDescent="0.2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92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93</v>
      </c>
      <c r="W24" t="str">
        <f t="shared" si="1"/>
        <v>Ελβετία</v>
      </c>
    </row>
    <row r="25" spans="1:23" ht="15" customHeight="1" x14ac:dyDescent="0.2">
      <c r="K25">
        <v>82</v>
      </c>
      <c r="L25" t="str">
        <f>IFERROR(INDEX(ThirdMap!$B$2:$I$495,MATCH($J$20,ThirdMap!$A$2:$A$495,0),MATCH(K25,ThirdMap!$B$1:$I$1,0)),"")</f>
        <v>H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93</v>
      </c>
      <c r="W25" t="str">
        <f t="shared" si="1"/>
        <v>Σαουδική Αραβία</v>
      </c>
    </row>
    <row r="26" spans="1:23" ht="15" customHeight="1" x14ac:dyDescent="0.2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95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93</v>
      </c>
      <c r="W26" t="str">
        <f t="shared" si="1"/>
        <v>Ιράν</v>
      </c>
    </row>
    <row r="27" spans="1:23" ht="15" customHeight="1" x14ac:dyDescent="0.2">
      <c r="K27">
        <v>87</v>
      </c>
      <c r="L27" t="str">
        <f>IFERROR(INDEX(ThirdMap!$B$2:$I$495,MATCH($J$20,ThirdMap!$A$2:$A$495,0),MATCH(K27,ThirdMap!$B$1:$I$1,0)),"")</f>
        <v>J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93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Αλγερία</v>
      </c>
    </row>
    <row r="31" spans="1:23" ht="15" customHeight="1" x14ac:dyDescent="0.2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">
      <c r="A32">
        <v>73</v>
      </c>
      <c r="B32" t="s">
        <v>268</v>
      </c>
      <c r="C32" t="str">
        <f>INDEX($C$2:$C$13,MATCH("A",$A$2:$A$13,0))</f>
        <v>Νότια Κορέα</v>
      </c>
      <c r="D32" t="str">
        <f>INDEX($C$2:$C$13,MATCH("B",$A$2:$A$13,0))</f>
        <v>Κατάρ</v>
      </c>
      <c r="E32" t="str">
        <f>'Fixtures by Matchday'!$Y29</f>
        <v>Νότια Κορέα</v>
      </c>
    </row>
    <row r="33" spans="1:5" ht="15" customHeight="1" x14ac:dyDescent="0.2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Μεξικό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2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Αυστραλία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2">
      <c r="A38">
        <v>79</v>
      </c>
      <c r="B38" t="s">
        <v>268</v>
      </c>
      <c r="C38" t="str">
        <f>INDEX($B$2:$B$13,MATCH("A",$A$2:$A$13,0))</f>
        <v>Τσεχία</v>
      </c>
      <c r="D38" t="str">
        <f>IFERROR(INDEX($D$2:$D$13,MATCH($L$22,$A$2:$A$13,0),1),"")</f>
        <v>Σκωτία</v>
      </c>
      <c r="E38" t="str">
        <f>'Fixtures by Matchday'!$AI32</f>
        <v>Τσεχία</v>
      </c>
    </row>
    <row r="39" spans="1:5" ht="15" customHeight="1" x14ac:dyDescent="0.2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268</v>
      </c>
      <c r="C40" t="str">
        <f>INDEX($B$2:$B$13,MATCH("D",$A$2:$A$13,0))</f>
        <v>Τουρκία</v>
      </c>
      <c r="D40" t="str">
        <f>IFERROR(INDEX($D$2:$D$13,MATCH($L$24,$A$2:$A$13,0),1),"")</f>
        <v>Ελβετία</v>
      </c>
      <c r="E40" t="str">
        <f>'Fixtures by Matchday'!$Y35</f>
        <v>Τουρκία</v>
      </c>
    </row>
    <row r="41" spans="1:5" ht="15" customHeight="1" x14ac:dyDescent="0.2">
      <c r="A41">
        <v>82</v>
      </c>
      <c r="B41" t="s">
        <v>268</v>
      </c>
      <c r="C41" t="str">
        <f>INDEX($B$2:$B$13,MATCH("G",$A$2:$A$13,0))</f>
        <v>Αίγυπτος</v>
      </c>
      <c r="D41" t="str">
        <f>IFERROR(INDEX($D$2:$D$13,MATCH($L$25,$A$2:$A$13,0),1),"")</f>
        <v>Σαουδική Αραβία</v>
      </c>
      <c r="E41" t="str">
        <f>'Fixtures by Matchday'!$AD35</f>
        <v>Αίγυπτος</v>
      </c>
    </row>
    <row r="42" spans="1:5" ht="15" customHeight="1" x14ac:dyDescent="0.2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2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268</v>
      </c>
      <c r="C44" t="str">
        <f>INDEX($B$2:$B$13,MATCH("B",$A$2:$A$13,0))</f>
        <v>Καναδάς</v>
      </c>
      <c r="D44" t="str">
        <f>IFERROR(INDEX($D$2:$D$13,MATCH($L$26,$A$2:$A$13,0),1),"")</f>
        <v>Ιράν</v>
      </c>
      <c r="E44" t="str">
        <f>'Fixtures by Matchday'!$Y38</f>
        <v>Καναδάς</v>
      </c>
    </row>
    <row r="45" spans="1:5" ht="15" customHeight="1" x14ac:dyDescent="0.2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Αλγερία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268</v>
      </c>
      <c r="C47" t="str">
        <f>INDEX($C$2:$C$13,MATCH("D",$A$2:$A$13,0))</f>
        <v>ΗΠΑ</v>
      </c>
      <c r="D47" t="str">
        <f>INDEX($C$2:$C$13,MATCH("G",$A$2:$A$13,0))</f>
        <v>Βέλγιο</v>
      </c>
      <c r="E47" t="str">
        <f>'Fixtures by Matchday'!$AN38</f>
        <v>ΗΠΑ</v>
      </c>
    </row>
    <row r="48" spans="1:5" ht="15" customHeight="1" x14ac:dyDescent="0.2">
      <c r="A48">
        <v>89</v>
      </c>
      <c r="B48" t="s">
        <v>269</v>
      </c>
      <c r="C48" t="str">
        <f>IF(E32="","",E32)</f>
        <v>Νότια Κορέα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2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269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Νορβηγία</v>
      </c>
    </row>
    <row r="51" spans="1:5" ht="15" customHeight="1" x14ac:dyDescent="0.2">
      <c r="A51">
        <v>92</v>
      </c>
      <c r="B51" t="s">
        <v>269</v>
      </c>
      <c r="C51" t="str">
        <f>IF(E38="","",E38)</f>
        <v>Τσεχία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269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269</v>
      </c>
      <c r="C53" t="str">
        <f>IF(E40="","",E40)</f>
        <v>Τουρκία</v>
      </c>
      <c r="D53" t="str">
        <f>IF(E41="","",E41)</f>
        <v>Αίγυπτος</v>
      </c>
      <c r="E53" t="str">
        <f>'Fixtures by Matchday'!$AD45</f>
        <v>Τουρκία</v>
      </c>
    </row>
    <row r="54" spans="1:5" ht="15" customHeight="1" x14ac:dyDescent="0.2">
      <c r="A54">
        <v>95</v>
      </c>
      <c r="B54" t="s">
        <v>269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269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270</v>
      </c>
      <c r="C56" t="str">
        <f>IF(E48="","",E48)</f>
        <v>Ολλανδία</v>
      </c>
      <c r="D56" t="str">
        <f>IF(E50="","",E50)</f>
        <v>Νορβηγία</v>
      </c>
      <c r="E56" t="str">
        <f>'Fixtures by Matchday'!$Y49</f>
        <v>Ολλανδία</v>
      </c>
    </row>
    <row r="57" spans="1:5" ht="15" customHeight="1" x14ac:dyDescent="0.2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">
      <c r="A58">
        <v>99</v>
      </c>
      <c r="B58" t="s">
        <v>270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2">
      <c r="A60">
        <v>101</v>
      </c>
      <c r="B60" t="s">
        <v>271</v>
      </c>
      <c r="C60" t="str">
        <f>IF(E56="","",E56)</f>
        <v>Ολλανδία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2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272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Γαλλία</v>
      </c>
    </row>
    <row r="70" spans="1:2" x14ac:dyDescent="0.2">
      <c r="A70" t="str">
        <f>'Fixtures by Matchday'!$V29</f>
        <v>Νότια Κορέα</v>
      </c>
      <c r="B70" t="str">
        <f>'Fixtures by Matchday'!$X29</f>
        <v>Κατάρ</v>
      </c>
    </row>
    <row r="71" spans="1:2" x14ac:dyDescent="0.2">
      <c r="A71" t="str">
        <f>'Fixtures by Matchday'!$AA29</f>
        <v>Γερμανία</v>
      </c>
      <c r="B71" t="str">
        <f>'Fixtures by Matchday'!$AC29</f>
        <v>Μεξικό</v>
      </c>
    </row>
    <row r="72" spans="1:2" x14ac:dyDescent="0.2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">
      <c r="A73" t="str">
        <f>'Fixtures by Matchday'!$AK29</f>
        <v>Βραζιλία</v>
      </c>
      <c r="B73" t="str">
        <f>'Fixtures by Matchday'!$AM29</f>
        <v>Ιαπωνία</v>
      </c>
    </row>
    <row r="74" spans="1:2" x14ac:dyDescent="0.2">
      <c r="A74" t="str">
        <f>'Fixtures by Matchday'!$V32</f>
        <v>Γαλλία</v>
      </c>
      <c r="B74" t="str">
        <f>'Fixtures by Matchday'!$X32</f>
        <v>Αυστραλία</v>
      </c>
    </row>
    <row r="75" spans="1:2" x14ac:dyDescent="0.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x14ac:dyDescent="0.2">
      <c r="A76" t="str">
        <f>'Fixtures by Matchday'!$AF32</f>
        <v>Τσεχία</v>
      </c>
      <c r="B76" t="str">
        <f>'Fixtures by Matchday'!$AH32</f>
        <v>Σκωτία</v>
      </c>
    </row>
    <row r="77" spans="1:2" x14ac:dyDescent="0.2">
      <c r="A77" t="str">
        <f>'Fixtures by Matchday'!$AK32</f>
        <v>Αγγλία</v>
      </c>
      <c r="B77" t="str">
        <f>'Fixtures by Matchday'!$AM32</f>
        <v>ΛΔ Κονγκό</v>
      </c>
    </row>
    <row r="78" spans="1:2" x14ac:dyDescent="0.2">
      <c r="A78" t="str">
        <f>'Fixtures by Matchday'!$V35</f>
        <v>Τουρκία</v>
      </c>
      <c r="B78" t="str">
        <f>'Fixtures by Matchday'!$X35</f>
        <v>Ελβετία</v>
      </c>
    </row>
    <row r="79" spans="1:2" x14ac:dyDescent="0.2">
      <c r="A79" t="str">
        <f>'Fixtures by Matchday'!$AA35</f>
        <v>Αίγυπτος</v>
      </c>
      <c r="B79" t="str">
        <f>'Fixtures by Matchday'!$AC35</f>
        <v>Σαουδική Αραβία</v>
      </c>
    </row>
    <row r="80" spans="1:2" x14ac:dyDescent="0.2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Καναδάς</v>
      </c>
      <c r="B82" t="str">
        <f>'Fixtures by Matchday'!$X38</f>
        <v>Ιράν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Αλγερία</v>
      </c>
    </row>
    <row r="85" spans="1:2" x14ac:dyDescent="0.2">
      <c r="A85" t="str">
        <f>'Fixtures by Matchday'!$AK38</f>
        <v>ΗΠΑ</v>
      </c>
      <c r="B85" t="str">
        <f>'Fixtures by Matchday'!$AM38</f>
        <v>Βέλγιο</v>
      </c>
    </row>
    <row r="86" spans="1:2" x14ac:dyDescent="0.2">
      <c r="A86" t="str">
        <f>'Fixtures by Matchday'!$V42</f>
        <v>Νότια Κορέα</v>
      </c>
      <c r="B86" t="str">
        <f>'Fixtures by Matchday'!$X42</f>
        <v>Ολλανδία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Βραζιλία</v>
      </c>
      <c r="B88" t="str">
        <f>'Fixtures by Matchday'!$AH42</f>
        <v>Νορβηγία</v>
      </c>
    </row>
    <row r="89" spans="1:2" x14ac:dyDescent="0.2">
      <c r="A89" t="str">
        <f>'Fixtures by Matchday'!$AK42</f>
        <v>Τσεχία</v>
      </c>
      <c r="B89" t="str">
        <f>'Fixtures by Matchday'!$AM42</f>
        <v>Αγγλία</v>
      </c>
    </row>
    <row r="90" spans="1:2" x14ac:dyDescent="0.2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2">
      <c r="A91" t="str">
        <f>'Fixtures by Matchday'!$AA45</f>
        <v>Τουρκία</v>
      </c>
      <c r="B91" t="str">
        <f>'Fixtures by Matchday'!$AC45</f>
        <v>Αίγυπτος</v>
      </c>
    </row>
    <row r="92" spans="1:2" x14ac:dyDescent="0.2">
      <c r="A92" t="str">
        <f>'Fixtures by Matchday'!$AF45</f>
        <v>Αργεντινή</v>
      </c>
      <c r="B92" t="str">
        <f>'Fixtures by Matchday'!$AH45</f>
        <v>ΗΠΑ</v>
      </c>
    </row>
    <row r="93" spans="1:2" x14ac:dyDescent="0.2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">
      <c r="A94" t="str">
        <f>'Fixtures by Matchday'!$V49</f>
        <v>Ολλανδία</v>
      </c>
      <c r="B94" t="str">
        <f>'Fixtures by Matchday'!$X49</f>
        <v>Νορβηγία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Τουρκία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Ολλανδία</v>
      </c>
      <c r="B98" t="str">
        <f>'Fixtures by Matchday'!$X53</f>
        <v>Γαλλία</v>
      </c>
    </row>
    <row r="99" spans="1:2" x14ac:dyDescent="0.2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75" x14ac:dyDescent="0.2"/>
  <sheetData>
    <row r="1" spans="1:9" x14ac:dyDescent="0.2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Kypraios, Michael</dc:creator>
  <cp:lastModifiedBy>Kypraios, Michael</cp:lastModifiedBy>
  <dcterms:created xsi:type="dcterms:W3CDTF">2026-06-08T15:23:34Z</dcterms:created>
  <dcterms:modified xsi:type="dcterms:W3CDTF">2026-06-08T15:27:29Z</dcterms:modified>
</cp:coreProperties>
</file>