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My Drive\mikele\"/>
    </mc:Choice>
  </mc:AlternateContent>
  <xr:revisionPtr revIDLastSave="0" documentId="13_ncr:1_{C3E5EBBE-ACC6-478F-AA0D-7B2F9A93CC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xtures by Matchday" sheetId="1" r:id="rId1"/>
    <sheet name="Fixtures Data" sheetId="2" state="hidden" r:id="rId2"/>
    <sheet name="Sources" sheetId="3" state="hidden" r:id="rId3"/>
    <sheet name="StandingsCalc" sheetId="4" state="hidden" r:id="rId4"/>
    <sheet name="KnockoutCalc" sheetId="5" state="hidden" r:id="rId5"/>
    <sheet name="ThirdMap" sheetId="6" state="hidden" r:id="rId6"/>
  </sheets>
  <definedNames>
    <definedName name="KO_100">KnockoutCalc!$C$59:$D$59</definedName>
    <definedName name="KO_101">KnockoutCalc!$C$60:$D$60</definedName>
    <definedName name="KO_102">KnockoutCalc!$C$61:$D$61</definedName>
    <definedName name="KO_104">KnockoutCalc!$C$62:$D$62</definedName>
    <definedName name="KO_73">KnockoutCalc!$C$32:$D$32</definedName>
    <definedName name="KO_74">KnockoutCalc!$C$33:$D$33</definedName>
    <definedName name="KO_75">KnockoutCalc!$C$34:$D$34</definedName>
    <definedName name="KO_76">KnockoutCalc!$C$35:$D$35</definedName>
    <definedName name="KO_77">KnockoutCalc!$C$36:$D$36</definedName>
    <definedName name="KO_78">KnockoutCalc!$C$37:$D$37</definedName>
    <definedName name="KO_79">KnockoutCalc!$C$38:$D$38</definedName>
    <definedName name="KO_80">KnockoutCalc!$C$39:$D$39</definedName>
    <definedName name="KO_81">KnockoutCalc!$C$40:$D$40</definedName>
    <definedName name="KO_82">KnockoutCalc!$C$41:$D$41</definedName>
    <definedName name="KO_83">KnockoutCalc!$C$42:$D$42</definedName>
    <definedName name="KO_84">KnockoutCalc!$C$43:$D$43</definedName>
    <definedName name="KO_85">KnockoutCalc!$C$44:$D$44</definedName>
    <definedName name="KO_86">KnockoutCalc!$C$45:$D$45</definedName>
    <definedName name="KO_87">KnockoutCalc!$C$46:$D$46</definedName>
    <definedName name="KO_88">KnockoutCalc!$C$47:$D$47</definedName>
    <definedName name="KO_89">KnockoutCalc!$C$48:$D$48</definedName>
    <definedName name="KO_90">KnockoutCalc!$C$49:$D$49</definedName>
    <definedName name="KO_91">KnockoutCalc!$C$50:$D$50</definedName>
    <definedName name="KO_92">KnockoutCalc!$C$51:$D$51</definedName>
    <definedName name="KO_93">KnockoutCalc!$C$52:$D$52</definedName>
    <definedName name="KO_94">KnockoutCalc!$C$53:$D$53</definedName>
    <definedName name="KO_95">KnockoutCalc!$C$54:$D$54</definedName>
    <definedName name="KO_96">KnockoutCalc!$C$55:$D$55</definedName>
    <definedName name="KO_97">KnockoutCalc!$C$56:$D$56</definedName>
    <definedName name="KO_98">KnockoutCalc!$C$57:$D$57</definedName>
    <definedName name="KO_99">KnockoutCalc!$C$58:$D$58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9" i="1" l="1"/>
  <c r="E62" i="5"/>
  <c r="E61" i="5"/>
  <c r="D62" i="5" s="1"/>
  <c r="AC57" i="1" s="1"/>
  <c r="E60" i="5"/>
  <c r="C62" i="5" s="1"/>
  <c r="AA57" i="1" s="1"/>
  <c r="E59" i="5"/>
  <c r="D61" i="5" s="1"/>
  <c r="AC53" i="1" s="1"/>
  <c r="E58" i="5"/>
  <c r="C61" i="5" s="1"/>
  <c r="AA53" i="1" s="1"/>
  <c r="E57" i="5"/>
  <c r="D60" i="5" s="1"/>
  <c r="X53" i="1" s="1"/>
  <c r="AP98" i="1" s="1"/>
  <c r="E56" i="5"/>
  <c r="C60" i="5" s="1"/>
  <c r="V53" i="1" s="1"/>
  <c r="E55" i="5"/>
  <c r="D59" i="5" s="1"/>
  <c r="AM49" i="1" s="1"/>
  <c r="E54" i="5"/>
  <c r="C59" i="5" s="1"/>
  <c r="AK49" i="1" s="1"/>
  <c r="E53" i="5"/>
  <c r="C58" i="5" s="1"/>
  <c r="AF49" i="1" s="1"/>
  <c r="E52" i="5"/>
  <c r="D58" i="5" s="1"/>
  <c r="AH49" i="1" s="1"/>
  <c r="E51" i="5"/>
  <c r="C57" i="5" s="1"/>
  <c r="AA49" i="1" s="1"/>
  <c r="E50" i="5"/>
  <c r="D56" i="5" s="1"/>
  <c r="X49" i="1" s="1"/>
  <c r="B94" i="5" s="1"/>
  <c r="E49" i="5"/>
  <c r="D57" i="5" s="1"/>
  <c r="AC49" i="1" s="1"/>
  <c r="E48" i="5"/>
  <c r="C56" i="5" s="1"/>
  <c r="V49" i="1" s="1"/>
  <c r="A94" i="5" s="1"/>
  <c r="E47" i="5"/>
  <c r="D54" i="5" s="1"/>
  <c r="AH45" i="1" s="1"/>
  <c r="E46" i="5"/>
  <c r="D55" i="5" s="1"/>
  <c r="AM45" i="1" s="1"/>
  <c r="E45" i="5"/>
  <c r="C54" i="5" s="1"/>
  <c r="AF45" i="1" s="1"/>
  <c r="E44" i="5"/>
  <c r="C55" i="5" s="1"/>
  <c r="AK45" i="1" s="1"/>
  <c r="E43" i="5"/>
  <c r="D52" i="5" s="1"/>
  <c r="X45" i="1" s="1"/>
  <c r="E42" i="5"/>
  <c r="C52" i="5" s="1"/>
  <c r="V45" i="1" s="1"/>
  <c r="E41" i="5"/>
  <c r="D53" i="5" s="1"/>
  <c r="AC45" i="1" s="1"/>
  <c r="E40" i="5"/>
  <c r="C53" i="5" s="1"/>
  <c r="AA45" i="1" s="1"/>
  <c r="E39" i="5"/>
  <c r="D51" i="5" s="1"/>
  <c r="AM42" i="1" s="1"/>
  <c r="E38" i="5"/>
  <c r="C51" i="5" s="1"/>
  <c r="AK42" i="1" s="1"/>
  <c r="E37" i="5"/>
  <c r="D50" i="5" s="1"/>
  <c r="AH42" i="1" s="1"/>
  <c r="E36" i="5"/>
  <c r="D49" i="5" s="1"/>
  <c r="AC42" i="1" s="1"/>
  <c r="B87" i="5" s="1"/>
  <c r="E35" i="5"/>
  <c r="C50" i="5" s="1"/>
  <c r="AF42" i="1" s="1"/>
  <c r="E34" i="5"/>
  <c r="D48" i="5" s="1"/>
  <c r="X42" i="1" s="1"/>
  <c r="AP86" i="1" s="1"/>
  <c r="E33" i="5"/>
  <c r="C49" i="5" s="1"/>
  <c r="AA42" i="1" s="1"/>
  <c r="E32" i="5"/>
  <c r="C48" i="5" s="1"/>
  <c r="V42" i="1" s="1"/>
  <c r="E49" i="4"/>
  <c r="D49" i="4"/>
  <c r="C49" i="4"/>
  <c r="E48" i="4"/>
  <c r="D48" i="4"/>
  <c r="C48" i="4"/>
  <c r="E47" i="4"/>
  <c r="D47" i="4"/>
  <c r="C47" i="4"/>
  <c r="E46" i="4"/>
  <c r="D46" i="4"/>
  <c r="C46" i="4"/>
  <c r="E45" i="4"/>
  <c r="D45" i="4"/>
  <c r="C45" i="4"/>
  <c r="E44" i="4"/>
  <c r="D44" i="4"/>
  <c r="C44" i="4"/>
  <c r="E43" i="4"/>
  <c r="D43" i="4"/>
  <c r="C43" i="4"/>
  <c r="E42" i="4"/>
  <c r="D42" i="4"/>
  <c r="C42" i="4"/>
  <c r="E41" i="4"/>
  <c r="D41" i="4"/>
  <c r="C41" i="4"/>
  <c r="E40" i="4"/>
  <c r="D40" i="4"/>
  <c r="C40" i="4"/>
  <c r="E39" i="4"/>
  <c r="D39" i="4"/>
  <c r="C39" i="4"/>
  <c r="E38" i="4"/>
  <c r="D38" i="4"/>
  <c r="C38" i="4"/>
  <c r="E37" i="4"/>
  <c r="D37" i="4"/>
  <c r="C37" i="4"/>
  <c r="E36" i="4"/>
  <c r="D36" i="4"/>
  <c r="C36" i="4"/>
  <c r="E35" i="4"/>
  <c r="D35" i="4"/>
  <c r="C35" i="4"/>
  <c r="E34" i="4"/>
  <c r="D34" i="4"/>
  <c r="C34" i="4"/>
  <c r="E33" i="4"/>
  <c r="D33" i="4"/>
  <c r="C33" i="4"/>
  <c r="E32" i="4"/>
  <c r="D32" i="4"/>
  <c r="C32" i="4"/>
  <c r="E31" i="4"/>
  <c r="D31" i="4"/>
  <c r="C31" i="4"/>
  <c r="E30" i="4"/>
  <c r="D30" i="4"/>
  <c r="C30" i="4"/>
  <c r="E29" i="4"/>
  <c r="D29" i="4"/>
  <c r="C29" i="4"/>
  <c r="E28" i="4"/>
  <c r="D28" i="4"/>
  <c r="C28" i="4"/>
  <c r="E27" i="4"/>
  <c r="D27" i="4"/>
  <c r="C27" i="4"/>
  <c r="E26" i="4"/>
  <c r="D26" i="4"/>
  <c r="C26" i="4"/>
  <c r="E25" i="4"/>
  <c r="D25" i="4"/>
  <c r="C25" i="4"/>
  <c r="E24" i="4"/>
  <c r="D24" i="4"/>
  <c r="C24" i="4"/>
  <c r="E23" i="4"/>
  <c r="D23" i="4"/>
  <c r="C23" i="4"/>
  <c r="E22" i="4"/>
  <c r="D22" i="4"/>
  <c r="C22" i="4"/>
  <c r="E21" i="4"/>
  <c r="D21" i="4"/>
  <c r="C21" i="4"/>
  <c r="E20" i="4"/>
  <c r="D20" i="4"/>
  <c r="C20" i="4"/>
  <c r="E19" i="4"/>
  <c r="D19" i="4"/>
  <c r="C19" i="4"/>
  <c r="E18" i="4"/>
  <c r="D18" i="4"/>
  <c r="C18" i="4"/>
  <c r="E17" i="4"/>
  <c r="D17" i="4"/>
  <c r="C17" i="4"/>
  <c r="E16" i="4"/>
  <c r="D16" i="4"/>
  <c r="C16" i="4"/>
  <c r="E15" i="4"/>
  <c r="D15" i="4"/>
  <c r="C15" i="4"/>
  <c r="E14" i="4"/>
  <c r="D14" i="4"/>
  <c r="C14" i="4"/>
  <c r="E13" i="4"/>
  <c r="D13" i="4"/>
  <c r="C13" i="4"/>
  <c r="E12" i="4"/>
  <c r="D12" i="4"/>
  <c r="C12" i="4"/>
  <c r="E11" i="4"/>
  <c r="D11" i="4"/>
  <c r="C11" i="4"/>
  <c r="E10" i="4"/>
  <c r="D10" i="4"/>
  <c r="C10" i="4"/>
  <c r="E9" i="4"/>
  <c r="D9" i="4"/>
  <c r="C9" i="4"/>
  <c r="E8" i="4"/>
  <c r="D8" i="4"/>
  <c r="C8" i="4"/>
  <c r="E7" i="4"/>
  <c r="D7" i="4"/>
  <c r="C7" i="4"/>
  <c r="E6" i="4"/>
  <c r="D6" i="4"/>
  <c r="C6" i="4"/>
  <c r="E5" i="4"/>
  <c r="D5" i="4"/>
  <c r="C5" i="4"/>
  <c r="E4" i="4"/>
  <c r="D4" i="4"/>
  <c r="C4" i="4"/>
  <c r="E3" i="4"/>
  <c r="D3" i="4"/>
  <c r="C3" i="4"/>
  <c r="E2" i="4"/>
  <c r="D2" i="4"/>
  <c r="C2" i="4"/>
  <c r="T26" i="1"/>
  <c r="M26" i="1"/>
  <c r="F26" i="1"/>
  <c r="T25" i="1"/>
  <c r="M25" i="1"/>
  <c r="F25" i="1"/>
  <c r="T24" i="1"/>
  <c r="M24" i="1"/>
  <c r="F24" i="1"/>
  <c r="T23" i="1"/>
  <c r="M23" i="1"/>
  <c r="F23" i="1"/>
  <c r="T22" i="1"/>
  <c r="M22" i="1"/>
  <c r="F22" i="1"/>
  <c r="T21" i="1"/>
  <c r="M21" i="1"/>
  <c r="F21" i="1"/>
  <c r="T20" i="1"/>
  <c r="M20" i="1"/>
  <c r="F20" i="1"/>
  <c r="T19" i="1"/>
  <c r="M19" i="1"/>
  <c r="F19" i="1"/>
  <c r="T18" i="1"/>
  <c r="M18" i="1"/>
  <c r="F18" i="1"/>
  <c r="T17" i="1"/>
  <c r="M17" i="1"/>
  <c r="F17" i="1"/>
  <c r="T16" i="1"/>
  <c r="M16" i="1"/>
  <c r="F16" i="1"/>
  <c r="T15" i="1"/>
  <c r="M15" i="1"/>
  <c r="F15" i="1"/>
  <c r="T14" i="1"/>
  <c r="M14" i="1"/>
  <c r="F14" i="1"/>
  <c r="T13" i="1"/>
  <c r="M13" i="1"/>
  <c r="F13" i="1"/>
  <c r="T12" i="1"/>
  <c r="M12" i="1"/>
  <c r="F12" i="1"/>
  <c r="T11" i="1"/>
  <c r="M11" i="1"/>
  <c r="F11" i="1"/>
  <c r="T10" i="1"/>
  <c r="M10" i="1"/>
  <c r="F10" i="1"/>
  <c r="M9" i="1"/>
  <c r="F9" i="1"/>
  <c r="T8" i="1"/>
  <c r="M8" i="1"/>
  <c r="F8" i="1"/>
  <c r="T7" i="1"/>
  <c r="M7" i="1"/>
  <c r="F7" i="1"/>
  <c r="T6" i="1"/>
  <c r="M6" i="1"/>
  <c r="F6" i="1"/>
  <c r="T5" i="1"/>
  <c r="M5" i="1"/>
  <c r="F5" i="1"/>
  <c r="T4" i="1"/>
  <c r="M4" i="1"/>
  <c r="F4" i="1"/>
  <c r="T3" i="1"/>
  <c r="M3" i="1"/>
  <c r="F3" i="1"/>
  <c r="F2" i="4" l="1"/>
  <c r="F6" i="4"/>
  <c r="F10" i="4"/>
  <c r="F14" i="4"/>
  <c r="F18" i="4"/>
  <c r="F22" i="4"/>
  <c r="F26" i="4"/>
  <c r="F30" i="4"/>
  <c r="F34" i="4"/>
  <c r="F38" i="4"/>
  <c r="F42" i="4"/>
  <c r="F46" i="4"/>
  <c r="F3" i="4"/>
  <c r="F7" i="4"/>
  <c r="F11" i="4"/>
  <c r="F15" i="4"/>
  <c r="F19" i="4"/>
  <c r="F23" i="4"/>
  <c r="F27" i="4"/>
  <c r="F31" i="4"/>
  <c r="F35" i="4"/>
  <c r="F39" i="4"/>
  <c r="F43" i="4"/>
  <c r="F47" i="4"/>
  <c r="AP95" i="1"/>
  <c r="B95" i="5"/>
  <c r="B91" i="5"/>
  <c r="AP91" i="1"/>
  <c r="A93" i="5"/>
  <c r="AO93" i="1"/>
  <c r="F4" i="4"/>
  <c r="F8" i="4"/>
  <c r="F12" i="4"/>
  <c r="F16" i="4"/>
  <c r="F20" i="4"/>
  <c r="F24" i="4"/>
  <c r="F28" i="4"/>
  <c r="F32" i="4"/>
  <c r="F36" i="4"/>
  <c r="F40" i="4"/>
  <c r="F44" i="4"/>
  <c r="F48" i="4"/>
  <c r="AP87" i="1"/>
  <c r="F5" i="4"/>
  <c r="F9" i="4"/>
  <c r="F13" i="4"/>
  <c r="F17" i="4"/>
  <c r="F21" i="4"/>
  <c r="F25" i="4"/>
  <c r="F29" i="4"/>
  <c r="F33" i="4"/>
  <c r="F37" i="4"/>
  <c r="F41" i="4"/>
  <c r="F45" i="4"/>
  <c r="F49" i="4"/>
  <c r="AP89" i="1"/>
  <c r="B89" i="5"/>
  <c r="AO91" i="1"/>
  <c r="A91" i="5"/>
  <c r="A95" i="5"/>
  <c r="AO95" i="1"/>
  <c r="AP90" i="1"/>
  <c r="B90" i="5"/>
  <c r="AO90" i="1"/>
  <c r="A90" i="5"/>
  <c r="A99" i="5"/>
  <c r="AO99" i="1"/>
  <c r="AP96" i="1"/>
  <c r="B96" i="5"/>
  <c r="B99" i="5"/>
  <c r="AP99" i="1"/>
  <c r="A87" i="5"/>
  <c r="AO87" i="1"/>
  <c r="AO92" i="1"/>
  <c r="A92" i="5"/>
  <c r="AO98" i="1"/>
  <c r="A98" i="5"/>
  <c r="B93" i="5"/>
  <c r="AP93" i="1"/>
  <c r="AO96" i="1"/>
  <c r="A96" i="5"/>
  <c r="A88" i="5"/>
  <c r="AO88" i="1"/>
  <c r="AP92" i="1"/>
  <c r="B92" i="5"/>
  <c r="AO97" i="1"/>
  <c r="A97" i="5"/>
  <c r="A100" i="5"/>
  <c r="AO100" i="1"/>
  <c r="AO86" i="1"/>
  <c r="A86" i="5"/>
  <c r="B100" i="5"/>
  <c r="AP100" i="1"/>
  <c r="AP97" i="1"/>
  <c r="B97" i="5"/>
  <c r="B88" i="5"/>
  <c r="AP88" i="1"/>
  <c r="A89" i="5"/>
  <c r="AO89" i="1"/>
  <c r="AO94" i="1"/>
  <c r="AP94" i="1"/>
  <c r="B86" i="5"/>
  <c r="B98" i="5"/>
  <c r="AL18" i="1" l="1"/>
  <c r="AL21" i="1"/>
  <c r="AM21" i="1" s="1"/>
  <c r="AL11" i="1"/>
  <c r="B9" i="5" s="1"/>
  <c r="C43" i="5" s="1"/>
  <c r="AK35" i="1" s="1"/>
  <c r="W13" i="1"/>
  <c r="D6" i="5" s="1"/>
  <c r="E6" i="5" s="1"/>
  <c r="AG7" i="1"/>
  <c r="AH7" i="1" s="1"/>
  <c r="W19" i="1"/>
  <c r="C10" i="5" s="1"/>
  <c r="D37" i="5" s="1"/>
  <c r="AC32" i="1" s="1"/>
  <c r="AB19" i="1"/>
  <c r="AC19" i="1" s="1"/>
  <c r="AB4" i="1"/>
  <c r="B3" i="5" s="1"/>
  <c r="C44" i="5" s="1"/>
  <c r="V38" i="1" s="1"/>
  <c r="AG18" i="1"/>
  <c r="B12" i="5" s="1"/>
  <c r="C46" i="5" s="1"/>
  <c r="AF38" i="1" s="1"/>
  <c r="AL5" i="1"/>
  <c r="AM5" i="1" s="1"/>
  <c r="AB5" i="1"/>
  <c r="C3" i="5" s="1"/>
  <c r="D32" i="5" s="1"/>
  <c r="X29" i="1" s="1"/>
  <c r="AL13" i="1"/>
  <c r="D9" i="5" s="1"/>
  <c r="E9" i="5" s="1"/>
  <c r="W18" i="1"/>
  <c r="B10" i="5" s="1"/>
  <c r="C36" i="5" s="1"/>
  <c r="V32" i="1" s="1"/>
  <c r="W4" i="1"/>
  <c r="X4" i="1" s="1"/>
  <c r="AG14" i="1"/>
  <c r="AH14" i="1" s="1"/>
  <c r="AL20" i="1"/>
  <c r="AM20" i="1" s="1"/>
  <c r="AB18" i="1"/>
  <c r="AC18" i="1" s="1"/>
  <c r="W5" i="1"/>
  <c r="C2" i="5" s="1"/>
  <c r="C32" i="5" s="1"/>
  <c r="V29" i="1" s="1"/>
  <c r="AG19" i="1"/>
  <c r="AH19" i="1" s="1"/>
  <c r="AG12" i="1"/>
  <c r="C8" i="5" s="1"/>
  <c r="D47" i="5" s="1"/>
  <c r="AM38" i="1" s="1"/>
  <c r="AL19" i="1"/>
  <c r="AG11" i="1"/>
  <c r="B8" i="5" s="1"/>
  <c r="C41" i="5" s="1"/>
  <c r="AA35" i="1" s="1"/>
  <c r="AB21" i="1"/>
  <c r="AC21" i="1" s="1"/>
  <c r="AL12" i="1"/>
  <c r="AM12" i="1" s="1"/>
  <c r="AG13" i="1"/>
  <c r="AH13" i="1" s="1"/>
  <c r="AB14" i="1"/>
  <c r="AC14" i="1" s="1"/>
  <c r="W20" i="1"/>
  <c r="D10" i="5" s="1"/>
  <c r="E10" i="5" s="1"/>
  <c r="W21" i="1"/>
  <c r="X21" i="1" s="1"/>
  <c r="W7" i="1"/>
  <c r="X7" i="1" s="1"/>
  <c r="AL7" i="1"/>
  <c r="AM7" i="1" s="1"/>
  <c r="W14" i="1"/>
  <c r="X14" i="1" s="1"/>
  <c r="W6" i="1"/>
  <c r="X6" i="1" s="1"/>
  <c r="AB6" i="1"/>
  <c r="AC6" i="1" s="1"/>
  <c r="AG6" i="1"/>
  <c r="AH6" i="1" s="1"/>
  <c r="AB20" i="1"/>
  <c r="D11" i="5" s="1"/>
  <c r="E11" i="5" s="1"/>
  <c r="AL4" i="1"/>
  <c r="B5" i="5" s="1"/>
  <c r="C40" i="5" s="1"/>
  <c r="V35" i="1" s="1"/>
  <c r="AL6" i="1"/>
  <c r="D5" i="5" s="1"/>
  <c r="E5" i="5" s="1"/>
  <c r="AB12" i="1"/>
  <c r="C7" i="5" s="1"/>
  <c r="D35" i="5" s="1"/>
  <c r="AM29" i="1" s="1"/>
  <c r="AG5" i="1"/>
  <c r="C4" i="5" s="1"/>
  <c r="D34" i="5" s="1"/>
  <c r="AH29" i="1" s="1"/>
  <c r="AB11" i="1"/>
  <c r="B7" i="5" s="1"/>
  <c r="C34" i="5" s="1"/>
  <c r="AF29" i="1" s="1"/>
  <c r="AG4" i="1"/>
  <c r="AH4" i="1" s="1"/>
  <c r="AB13" i="1"/>
  <c r="D7" i="5" s="1"/>
  <c r="E7" i="5" s="1"/>
  <c r="AG21" i="1"/>
  <c r="AH21" i="1" s="1"/>
  <c r="AL14" i="1"/>
  <c r="AM14" i="1" s="1"/>
  <c r="W11" i="1"/>
  <c r="B6" i="5" s="1"/>
  <c r="C33" i="5" s="1"/>
  <c r="AA29" i="1" s="1"/>
  <c r="AB7" i="1"/>
  <c r="AC7" i="1" s="1"/>
  <c r="AG20" i="1"/>
  <c r="D12" i="5" s="1"/>
  <c r="E12" i="5" s="1"/>
  <c r="W12" i="1"/>
  <c r="C6" i="5" s="1"/>
  <c r="C37" i="5" s="1"/>
  <c r="AA32" i="1" s="1"/>
  <c r="X5" i="1" l="1"/>
  <c r="C11" i="5"/>
  <c r="D43" i="5" s="1"/>
  <c r="AM35" i="1" s="1"/>
  <c r="B81" i="5" s="1"/>
  <c r="B13" i="5"/>
  <c r="C39" i="5" s="1"/>
  <c r="AK32" i="1" s="1"/>
  <c r="AM18" i="1"/>
  <c r="C13" i="5"/>
  <c r="D42" i="5" s="1"/>
  <c r="AH35" i="1" s="1"/>
  <c r="B80" i="5" s="1"/>
  <c r="AM19" i="1"/>
  <c r="X19" i="1"/>
  <c r="AM11" i="1"/>
  <c r="AH18" i="1"/>
  <c r="C5" i="5"/>
  <c r="C47" i="5" s="1"/>
  <c r="AK38" i="1" s="1"/>
  <c r="AO85" i="1" s="1"/>
  <c r="AC5" i="1"/>
  <c r="B11" i="5"/>
  <c r="C45" i="5" s="1"/>
  <c r="AA38" i="1" s="1"/>
  <c r="A83" i="5" s="1"/>
  <c r="X13" i="1"/>
  <c r="AC20" i="1"/>
  <c r="D4" i="5"/>
  <c r="E4" i="5" s="1"/>
  <c r="X20" i="1"/>
  <c r="X18" i="1"/>
  <c r="D8" i="5"/>
  <c r="E8" i="5" s="1"/>
  <c r="AM6" i="1"/>
  <c r="C12" i="5"/>
  <c r="C42" i="5" s="1"/>
  <c r="AF35" i="1" s="1"/>
  <c r="A80" i="5" s="1"/>
  <c r="AC4" i="1"/>
  <c r="AM13" i="1"/>
  <c r="B2" i="5"/>
  <c r="C38" i="5" s="1"/>
  <c r="AF32" i="1" s="1"/>
  <c r="AO76" i="1" s="1"/>
  <c r="AH11" i="1"/>
  <c r="X12" i="1"/>
  <c r="AH12" i="1"/>
  <c r="D2" i="5"/>
  <c r="E2" i="5" s="1"/>
  <c r="AH5" i="1"/>
  <c r="C9" i="5"/>
  <c r="D45" i="5" s="1"/>
  <c r="AC38" i="1" s="1"/>
  <c r="AP83" i="1" s="1"/>
  <c r="AC13" i="1"/>
  <c r="D3" i="5"/>
  <c r="E3" i="5" s="1"/>
  <c r="AM4" i="1"/>
  <c r="D13" i="5"/>
  <c r="E13" i="5" s="1"/>
  <c r="AC12" i="1"/>
  <c r="B4" i="5"/>
  <c r="C35" i="5" s="1"/>
  <c r="AK29" i="1" s="1"/>
  <c r="AO73" i="1" s="1"/>
  <c r="AC11" i="1"/>
  <c r="AH20" i="1"/>
  <c r="X11" i="1"/>
  <c r="AP85" i="1"/>
  <c r="B85" i="5"/>
  <c r="A71" i="5"/>
  <c r="AO71" i="1"/>
  <c r="B75" i="5"/>
  <c r="AP75" i="1"/>
  <c r="AO84" i="1"/>
  <c r="A84" i="5"/>
  <c r="AO81" i="1"/>
  <c r="A81" i="5"/>
  <c r="AO79" i="1"/>
  <c r="A79" i="5"/>
  <c r="A75" i="5"/>
  <c r="AO75" i="1"/>
  <c r="AO78" i="1"/>
  <c r="A78" i="5"/>
  <c r="AO74" i="1"/>
  <c r="A74" i="5"/>
  <c r="AP73" i="1"/>
  <c r="B73" i="5"/>
  <c r="A70" i="5"/>
  <c r="AO70" i="1"/>
  <c r="B70" i="5"/>
  <c r="AP70" i="1"/>
  <c r="AO72" i="1"/>
  <c r="A72" i="5"/>
  <c r="AP72" i="1"/>
  <c r="B72" i="5"/>
  <c r="A82" i="5"/>
  <c r="AO82" i="1"/>
  <c r="AP81" i="1" l="1"/>
  <c r="AP80" i="1"/>
  <c r="AO77" i="1"/>
  <c r="A77" i="5"/>
  <c r="A85" i="5"/>
  <c r="AO83" i="1"/>
  <c r="A76" i="5"/>
  <c r="F11" i="5"/>
  <c r="AO80" i="1"/>
  <c r="F5" i="5"/>
  <c r="U20" i="5" s="1"/>
  <c r="A73" i="5"/>
  <c r="F13" i="5"/>
  <c r="B83" i="5"/>
  <c r="F2" i="5"/>
  <c r="R20" i="5" s="1"/>
  <c r="F8" i="5"/>
  <c r="F4" i="5"/>
  <c r="T20" i="5" s="1"/>
  <c r="F10" i="5"/>
  <c r="F9" i="5"/>
  <c r="F12" i="5"/>
  <c r="F6" i="5"/>
  <c r="F7" i="5"/>
  <c r="V20" i="5" s="1"/>
  <c r="F3" i="5"/>
  <c r="S20" i="5" s="1"/>
  <c r="J20" i="5"/>
  <c r="L21" i="5" s="1"/>
  <c r="L20" i="5" l="1"/>
  <c r="L25" i="5"/>
  <c r="D41" i="5" s="1"/>
  <c r="AC35" i="1" s="1"/>
  <c r="L27" i="5"/>
  <c r="D46" i="5" s="1"/>
  <c r="AH38" i="1" s="1"/>
  <c r="L22" i="5"/>
  <c r="W22" i="5" s="1"/>
  <c r="L24" i="5"/>
  <c r="D40" i="5" s="1"/>
  <c r="X35" i="1" s="1"/>
  <c r="L26" i="5"/>
  <c r="W26" i="5" s="1"/>
  <c r="L23" i="5"/>
  <c r="W23" i="5" s="1"/>
  <c r="W21" i="5"/>
  <c r="D36" i="5"/>
  <c r="X32" i="1" s="1"/>
  <c r="W24" i="5" l="1"/>
  <c r="S23" i="5"/>
  <c r="U25" i="5"/>
  <c r="D33" i="5"/>
  <c r="AC29" i="1" s="1"/>
  <c r="B71" i="5" s="1"/>
  <c r="U21" i="5"/>
  <c r="D44" i="5"/>
  <c r="X38" i="1" s="1"/>
  <c r="AP82" i="1" s="1"/>
  <c r="R21" i="5"/>
  <c r="V21" i="5"/>
  <c r="T24" i="5"/>
  <c r="D39" i="5"/>
  <c r="AM32" i="1" s="1"/>
  <c r="B77" i="5" s="1"/>
  <c r="T23" i="5"/>
  <c r="S21" i="5"/>
  <c r="W25" i="5"/>
  <c r="S22" i="5"/>
  <c r="U27" i="5"/>
  <c r="W27" i="5"/>
  <c r="V26" i="5"/>
  <c r="V23" i="5"/>
  <c r="U22" i="5"/>
  <c r="R26" i="5"/>
  <c r="R25" i="5"/>
  <c r="U23" i="5"/>
  <c r="V22" i="5"/>
  <c r="R27" i="5"/>
  <c r="S27" i="5"/>
  <c r="R24" i="5"/>
  <c r="V24" i="5"/>
  <c r="U24" i="5"/>
  <c r="T22" i="5"/>
  <c r="T25" i="5"/>
  <c r="S24" i="5"/>
  <c r="V27" i="5"/>
  <c r="U26" i="5"/>
  <c r="T27" i="5"/>
  <c r="S25" i="5"/>
  <c r="S26" i="5"/>
  <c r="T26" i="5"/>
  <c r="D38" i="5"/>
  <c r="AH32" i="1" s="1"/>
  <c r="AP76" i="1" s="1"/>
  <c r="V25" i="5"/>
  <c r="W20" i="5"/>
  <c r="R22" i="5"/>
  <c r="R23" i="5"/>
  <c r="T21" i="5"/>
  <c r="AP84" i="1"/>
  <c r="B84" i="5"/>
  <c r="AP78" i="1"/>
  <c r="B78" i="5"/>
  <c r="AP74" i="1"/>
  <c r="B74" i="5"/>
  <c r="AP79" i="1"/>
  <c r="B79" i="5"/>
  <c r="AP71" i="1" l="1"/>
  <c r="B76" i="5"/>
  <c r="B82" i="5"/>
  <c r="AP77" i="1"/>
</calcChain>
</file>

<file path=xl/sharedStrings.xml><?xml version="1.0" encoding="utf-8"?>
<sst xmlns="http://schemas.openxmlformats.org/spreadsheetml/2006/main" count="5471" uniqueCount="771">
  <si>
    <t>1η αγωνιστική</t>
  </si>
  <si>
    <t>2η αγωνιστική</t>
  </si>
  <si>
    <t>3η αγωνιστική</t>
  </si>
  <si>
    <t>Όμιλος</t>
  </si>
  <si>
    <t>Αγώνας</t>
  </si>
  <si>
    <t>Σκορ</t>
  </si>
  <si>
    <t>Αποτ.</t>
  </si>
  <si>
    <t>ΟΜΙΛΟΣ A</t>
  </si>
  <si>
    <t>ΟΜΙΛΟΣ B</t>
  </si>
  <si>
    <t>ΟΜΙΛΟΣ C</t>
  </si>
  <si>
    <t>ΟΜΙΛΟΣ D</t>
  </si>
  <si>
    <t>A</t>
  </si>
  <si>
    <t>Μεξικό vs Νότια Αφρική</t>
  </si>
  <si>
    <t>-</t>
  </si>
  <si>
    <t>Τσεχία vs Νότια Αφρική</t>
  </si>
  <si>
    <t>Τσεχία vs Μεξικό</t>
  </si>
  <si>
    <t>Κατάταξη</t>
  </si>
  <si>
    <t>Ομάδα</t>
  </si>
  <si>
    <t>Βαθμοί</t>
  </si>
  <si>
    <t>Νότια Κορέα vs Τσεχία</t>
  </si>
  <si>
    <t>Μεξικό vs Νότια Κορέα</t>
  </si>
  <si>
    <t>Νότια Αφρική vs Νότια Κορέα</t>
  </si>
  <si>
    <t>B</t>
  </si>
  <si>
    <t>Καναδάς vs Βοσνία και Ερζεγοβίνη</t>
  </si>
  <si>
    <t>Ελβετία vs Βοσνία και Ερζεγοβίνη</t>
  </si>
  <si>
    <t>Ελβετία vs Καναδάς</t>
  </si>
  <si>
    <t>Κατάρ vs Ελβετία</t>
  </si>
  <si>
    <t>Καναδάς vs Κατάρ</t>
  </si>
  <si>
    <t>Βοσνία και Ερζεγοβίνη vs Κατάρ</t>
  </si>
  <si>
    <t>C</t>
  </si>
  <si>
    <t>Βραζιλία vs Μαρόκο</t>
  </si>
  <si>
    <t>Σκωτία vs Μαρόκο</t>
  </si>
  <si>
    <t>Σκωτία vs Βραζιλία</t>
  </si>
  <si>
    <t>Αϊτή vs Σκωτία</t>
  </si>
  <si>
    <t>Βραζιλία vs Αϊτή</t>
  </si>
  <si>
    <t>Μαρόκο vs Αϊτή</t>
  </si>
  <si>
    <t>D</t>
  </si>
  <si>
    <t>ΗΠΑ vs Παραγουάη</t>
  </si>
  <si>
    <t>Τουρκία vs Παραγουάη</t>
  </si>
  <si>
    <t>Τουρκία vs ΗΠΑ</t>
  </si>
  <si>
    <t>ΟΜΙΛΟΣ E</t>
  </si>
  <si>
    <t>ΟΜΙΛΟΣ F</t>
  </si>
  <si>
    <t>ΟΜΙΛΟΣ G</t>
  </si>
  <si>
    <t>ΟΜΙΛΟΣ H</t>
  </si>
  <si>
    <t>Αυστραλία vs Τουρκία</t>
  </si>
  <si>
    <t>ΗΠΑ vs Αυστραλία</t>
  </si>
  <si>
    <t>Παραγουάη vs Αυστραλία</t>
  </si>
  <si>
    <t>E</t>
  </si>
  <si>
    <t>Γερμανία vs Κουρασάο</t>
  </si>
  <si>
    <t>Γερμανία vs Ακτή Ελεφαντοστού</t>
  </si>
  <si>
    <t>Εκουαδόρ vs Γερμανία</t>
  </si>
  <si>
    <t>Ακτή Ελεφαντοστού vs Εκουαδόρ</t>
  </si>
  <si>
    <t>Εκουαδόρ vs Κουρασάο</t>
  </si>
  <si>
    <t>Κουρασάο vs Ακτή Ελεφαντοστού</t>
  </si>
  <si>
    <t>F</t>
  </si>
  <si>
    <t>Ολλανδία vs Ιαπωνία</t>
  </si>
  <si>
    <t>Ολλανδία vs Σουηδία</t>
  </si>
  <si>
    <t>Ιαπωνία vs Σουηδία</t>
  </si>
  <si>
    <t>Σουηδία vs Τυνησία</t>
  </si>
  <si>
    <t>Τυνησία vs Ιαπωνία</t>
  </si>
  <si>
    <t>Τυνησία vs Ολλανδία</t>
  </si>
  <si>
    <t>G</t>
  </si>
  <si>
    <t>Βέλγιο vs Αίγυπτος</t>
  </si>
  <si>
    <t>Βέλγιο vs Ιράν</t>
  </si>
  <si>
    <t>Αίγυπτος vs Ιράν</t>
  </si>
  <si>
    <t>Ιράν vs Νέα Ζηλανδία</t>
  </si>
  <si>
    <t>Νέα Ζηλανδία vs Αίγυπτος</t>
  </si>
  <si>
    <t>Νέα Ζηλανδία vs Βέλγιο</t>
  </si>
  <si>
    <t>ΟΜΙΛΟΣ I</t>
  </si>
  <si>
    <t>ΟΜΙΛΟΣ J</t>
  </si>
  <si>
    <t>ΟΜΙΛΟΣ K</t>
  </si>
  <si>
    <t>ΟΜΙΛΟΣ L</t>
  </si>
  <si>
    <t>H</t>
  </si>
  <si>
    <t>Ισπανία vs Πράσινο Ακρωτήριο</t>
  </si>
  <si>
    <t>Ισπανία vs Σαουδική Αραβία</t>
  </si>
  <si>
    <t>Πράσινο Ακρωτήριο vs Σαουδική Αραβία</t>
  </si>
  <si>
    <t>Σαουδική Αραβία vs Ουρουγουάη</t>
  </si>
  <si>
    <t>Ουρουγουάη vs Πράσινο Ακρωτήριο</t>
  </si>
  <si>
    <t>Ουρουγουάη vs Ισπανία</t>
  </si>
  <si>
    <t>I</t>
  </si>
  <si>
    <t>Γαλλία vs Σενεγάλη</t>
  </si>
  <si>
    <t>Γαλλία vs Ιράκ</t>
  </si>
  <si>
    <t>Νορβηγία vs Γαλλία</t>
  </si>
  <si>
    <t>Ιράκ vs Νορβηγία</t>
  </si>
  <si>
    <t>Νορβηγία vs Σενεγάλη</t>
  </si>
  <si>
    <t>Σενεγάλη vs Ιράκ</t>
  </si>
  <si>
    <t>J</t>
  </si>
  <si>
    <t>Αργεντινή vs Αλγερία</t>
  </si>
  <si>
    <t>Αργεντινή vs Αυστρία</t>
  </si>
  <si>
    <t>Αλγερία vs Αυστρία</t>
  </si>
  <si>
    <t>Αυστρία vs Ιορδανία</t>
  </si>
  <si>
    <t>Ιορδανία vs Αλγερία</t>
  </si>
  <si>
    <t>Ιορδανία vs Αργεντινή</t>
  </si>
  <si>
    <t>K</t>
  </si>
  <si>
    <t>Πορτογαλία vs ΛΔ Κονγκό</t>
  </si>
  <si>
    <t>Πορτογαλία vs Ουζμπεκιστάν</t>
  </si>
  <si>
    <t>Κολομβία vs Πορτογαλία</t>
  </si>
  <si>
    <t>FIFA group-stage tie-break rules (used in sequence where formula-calculable)</t>
  </si>
  <si>
    <t>Ουζμπεκιστάν vs Κολομβία</t>
  </si>
  <si>
    <t>Κολομβία vs ΛΔ Κονγκό</t>
  </si>
  <si>
    <t>ΛΔ Κονγκό vs Ουζμπεκιστάν</t>
  </si>
  <si>
    <t>Ranking formula uses: 1) points, 2) goal difference, 3) goals scored, then original team order as deterministic fallback.</t>
  </si>
  <si>
    <t>L</t>
  </si>
  <si>
    <t>Αγγλία vs Κροατία</t>
  </si>
  <si>
    <t>Αγγλία vs Γκάνα</t>
  </si>
  <si>
    <t>Κροατία vs Γκάνα</t>
  </si>
  <si>
    <t>FIFA sequence continues with head-to-head points, head-to-head goal difference, head-to-head goals scored, fair play points, then drawing of lots.</t>
  </si>
  <si>
    <t>Γκάνα vs Παναμάς</t>
  </si>
  <si>
    <t>Παναμάς vs Κροατία</t>
  </si>
  <si>
    <t>Παναμάς vs Αγγλία</t>
  </si>
  <si>
    <t>Source: FIFA World Cup regulations / group-stage ranking criteria.</t>
  </si>
  <si>
    <t>KNOCKOUT BRACKET - select only the winner in the right column</t>
  </si>
  <si>
    <t>Round of 32 (28 Jun 2026)</t>
  </si>
  <si>
    <t>Round of 32 (29 Jun 2026)</t>
  </si>
  <si>
    <t>Μεξικό</t>
  </si>
  <si>
    <t>Γερμανία</t>
  </si>
  <si>
    <t>Ολλανδία</t>
  </si>
  <si>
    <t>Βραζιλία</t>
  </si>
  <si>
    <t>Όνομα Συμμετοχής:</t>
  </si>
  <si>
    <t>Email:</t>
  </si>
  <si>
    <t>Round of 32 (30 Jun 2026)</t>
  </si>
  <si>
    <t>Round of 32 (1 Jul 2026)</t>
  </si>
  <si>
    <t>Γαλλία</t>
  </si>
  <si>
    <t>Σενεγάλη</t>
  </si>
  <si>
    <t>Τσεχία</t>
  </si>
  <si>
    <t>Round of 32 (2 Jul 2026)</t>
  </si>
  <si>
    <t>Καναδάς</t>
  </si>
  <si>
    <t>Βέλγιο</t>
  </si>
  <si>
    <t>Κροατία</t>
  </si>
  <si>
    <t>Ισπανία</t>
  </si>
  <si>
    <t>Round of 32 (3 Jul 2026)</t>
  </si>
  <si>
    <t>Ελβετία</t>
  </si>
  <si>
    <t>Αργεντινή</t>
  </si>
  <si>
    <t>Πορτογαλία</t>
  </si>
  <si>
    <t>Round of 16 (4 Jul 2026)</t>
  </si>
  <si>
    <t>Round of 16 (5 Jul 2026)</t>
  </si>
  <si>
    <t>Round of 16 (6 Jul 2026)</t>
  </si>
  <si>
    <t>Round of 16 (7 Jul 2026)</t>
  </si>
  <si>
    <t>Quarter-final (9 Jul 2026)</t>
  </si>
  <si>
    <t>Quarter-final (10 Jul 2026)</t>
  </si>
  <si>
    <t>Quarter-final (11 Jul 2026)</t>
  </si>
  <si>
    <t>Semi-final (14 Jul 2026)</t>
  </si>
  <si>
    <t>Semi-final (15 Jul 2026)</t>
  </si>
  <si>
    <t>Final (19 Jul 2026)</t>
  </si>
  <si>
    <t>Best 3rd teams are calculated from group standings; allocation to Round of 32 uses the FIFA candidate groups for Matches 74, 77, 79, 80, 81, 82, 85 and 87. Winners are dropdown-only and feed the next round.</t>
  </si>
  <si>
    <t>Dropdown Team 1</t>
  </si>
  <si>
    <t>Dropdown Team 2</t>
  </si>
  <si>
    <t>Date</t>
  </si>
  <si>
    <t>Matchday</t>
  </si>
  <si>
    <t>Group</t>
  </si>
  <si>
    <t>Team 1</t>
  </si>
  <si>
    <t>Team 2</t>
  </si>
  <si>
    <t>Score</t>
  </si>
  <si>
    <t>Result</t>
  </si>
  <si>
    <t>Stadium</t>
  </si>
  <si>
    <t>City</t>
  </si>
  <si>
    <t>Source URL</t>
  </si>
  <si>
    <t>Νότια Αφρική</t>
  </si>
  <si>
    <t>Mexico City Stadium</t>
  </si>
  <si>
    <t>Mexico City, Mexico</t>
  </si>
  <si>
    <t>https://www.fifa.com/en/tournaments/mens/worldcup/canadamexicousa2026/article...</t>
  </si>
  <si>
    <t>Νότια Κορέα</t>
  </si>
  <si>
    <t>Estadio Guadalajara</t>
  </si>
  <si>
    <t>Zapopan, Mexico</t>
  </si>
  <si>
    <t>Atlanta Stadium</t>
  </si>
  <si>
    <t>Atlanta, USA</t>
  </si>
  <si>
    <t>Estadio Monterrey</t>
  </si>
  <si>
    <t>Guadalupe, Mexico</t>
  </si>
  <si>
    <t>Βοσνία και Ερζεγοβίνη</t>
  </si>
  <si>
    <t>Toronto Stadium</t>
  </si>
  <si>
    <t>Toronto, Canada</t>
  </si>
  <si>
    <t>Κατάρ</t>
  </si>
  <si>
    <t>San Francisco Bay Area Stadium</t>
  </si>
  <si>
    <t>San Francisco, USA</t>
  </si>
  <si>
    <t>Los Angeles Stadium</t>
  </si>
  <si>
    <t>Los Angeles, USA</t>
  </si>
  <si>
    <t>BC Place Vancouver</t>
  </si>
  <si>
    <t>Vancouver, Canada</t>
  </si>
  <si>
    <t>Seattle Stadium</t>
  </si>
  <si>
    <t>Seattle, USA</t>
  </si>
  <si>
    <t>Μαρόκο</t>
  </si>
  <si>
    <t>New York New Jersey Stadium</t>
  </si>
  <si>
    <t>New Jersey, USA</t>
  </si>
  <si>
    <t>Αϊτή</t>
  </si>
  <si>
    <t>Σκωτία</t>
  </si>
  <si>
    <t>Boston Stadium</t>
  </si>
  <si>
    <t>Boston, USA</t>
  </si>
  <si>
    <t>Philadelphia Stadium</t>
  </si>
  <si>
    <t>Philadelphia, USA</t>
  </si>
  <si>
    <t>Miami Stadium</t>
  </si>
  <si>
    <t>Miami, USA</t>
  </si>
  <si>
    <t>ΗΠΑ</t>
  </si>
  <si>
    <t>Παραγουάη</t>
  </si>
  <si>
    <t>Αυστραλία</t>
  </si>
  <si>
    <t>Τουρκία</t>
  </si>
  <si>
    <t>Κουρασάο</t>
  </si>
  <si>
    <t>Houston Stadium</t>
  </si>
  <si>
    <t>Houston, USA</t>
  </si>
  <si>
    <t>Ακτή Ελεφαντοστού</t>
  </si>
  <si>
    <t>Εκουαδόρ</t>
  </si>
  <si>
    <t>Kansas City Stadium</t>
  </si>
  <si>
    <t>Kansas City, USA</t>
  </si>
  <si>
    <t>Ιαπωνία</t>
  </si>
  <si>
    <t>Dallas Stadium</t>
  </si>
  <si>
    <t>Dallas, USA</t>
  </si>
  <si>
    <t>Σουηδία</t>
  </si>
  <si>
    <t>Τυνησία</t>
  </si>
  <si>
    <t>Αίγυπτος</t>
  </si>
  <si>
    <t>Ιράν</t>
  </si>
  <si>
    <t>Νέα Ζηλανδία</t>
  </si>
  <si>
    <t>Πράσινο Ακρωτήριο</t>
  </si>
  <si>
    <t>Σαουδική Αραβία</t>
  </si>
  <si>
    <t>Ουρουγουάη</t>
  </si>
  <si>
    <t>Ιράκ</t>
  </si>
  <si>
    <t>Νορβηγία</t>
  </si>
  <si>
    <t>Αλγερία</t>
  </si>
  <si>
    <t>Αυστρία</t>
  </si>
  <si>
    <t>Ιορδανία</t>
  </si>
  <si>
    <t>ΛΔ Κονγκό</t>
  </si>
  <si>
    <t>Ουζμπεκιστάν</t>
  </si>
  <si>
    <t>Κολομβία</t>
  </si>
  <si>
    <t>Αγγλία</t>
  </si>
  <si>
    <t>Γκάνα</t>
  </si>
  <si>
    <t>Παναμάς</t>
  </si>
  <si>
    <t>https://www.fifa.com/en/tournaments/mens/worldcup/canadamexicousa2026/scores-fixtures</t>
  </si>
  <si>
    <t>Source</t>
  </si>
  <si>
    <t>URL</t>
  </si>
  <si>
    <t>FIFA official match schedule</t>
  </si>
  <si>
    <t>https://www.fifa.com/en/tournaments/mens/worldcup/canadamexicousa2026/articles/match-schedule-fixtures-results-teams-stadiums</t>
  </si>
  <si>
    <t>Soccergraph group-by-group list used to structure dates/venues</t>
  </si>
  <si>
    <t>https://www.soccergraph.com/2025/12/complete-2026-fifa-world-cup-group-by-group-schedule.html</t>
  </si>
  <si>
    <t>Created</t>
  </si>
  <si>
    <t>2026-05-26</t>
  </si>
  <si>
    <t>FIFA knockout bracket</t>
  </si>
  <si>
    <t>https://www.fifa.com/en/tournaments/mens/worldcup/canadamexicousa2026/articles/knockout-stage-match-schedule-bracket</t>
  </si>
  <si>
    <t>FIFA groups / qualification and tiebreakers</t>
  </si>
  <si>
    <t>https://www.fifa.com/en/tournaments/mens/worldcup/canadamexicousa2026/articles/groups-how-teams-qualify-tie-breakers</t>
  </si>
  <si>
    <t>Third-place allocation reference</t>
  </si>
  <si>
    <t>https://en.wikipedia.org/wiki/Template:2026_FIFA_World_Cup_third-place_table</t>
  </si>
  <si>
    <t>Team</t>
  </si>
  <si>
    <t>Pts</t>
  </si>
  <si>
    <t>GD</t>
  </si>
  <si>
    <t>GF</t>
  </si>
  <si>
    <t>TieScore</t>
  </si>
  <si>
    <t>Winner</t>
  </si>
  <si>
    <t>Runner-up</t>
  </si>
  <si>
    <t>Third</t>
  </si>
  <si>
    <t>ThirdTieScore</t>
  </si>
  <si>
    <t>ThirdRank</t>
  </si>
  <si>
    <t>Third-place allocation</t>
  </si>
  <si>
    <t>Qualified 3rd groups</t>
  </si>
  <si>
    <t>Match</t>
  </si>
  <si>
    <t>SelectedGroup</t>
  </si>
  <si>
    <t>Cand1</t>
  </si>
  <si>
    <t>Cand2</t>
  </si>
  <si>
    <t>Cand3</t>
  </si>
  <si>
    <t>Cand4</t>
  </si>
  <si>
    <t>Cand5</t>
  </si>
  <si>
    <t>Score1</t>
  </si>
  <si>
    <t>Score2</t>
  </si>
  <si>
    <t>Score3</t>
  </si>
  <si>
    <t>Score4</t>
  </si>
  <si>
    <t>Score5</t>
  </si>
  <si>
    <t>SelectedTeam</t>
  </si>
  <si>
    <t>MatchNo</t>
  </si>
  <si>
    <t>Round</t>
  </si>
  <si>
    <t>Team1</t>
  </si>
  <si>
    <t>Team2</t>
  </si>
  <si>
    <t>R32</t>
  </si>
  <si>
    <t>R16</t>
  </si>
  <si>
    <t>QF</t>
  </si>
  <si>
    <t>SF</t>
  </si>
  <si>
    <t>Final</t>
  </si>
  <si>
    <t>Combo</t>
  </si>
  <si>
    <t>A B C D E F G H</t>
  </si>
  <si>
    <t>A B C D E F G I</t>
  </si>
  <si>
    <t>A B C D E F G J</t>
  </si>
  <si>
    <t>A B C D E F G K</t>
  </si>
  <si>
    <t>A B C D E F G L</t>
  </si>
  <si>
    <t>A B C D E F H I</t>
  </si>
  <si>
    <t>A B C D E F H J</t>
  </si>
  <si>
    <t>A B C D E F H K</t>
  </si>
  <si>
    <t>A B C D E F H L</t>
  </si>
  <si>
    <t>A B C D E F I J</t>
  </si>
  <si>
    <t>A B C D E F I K</t>
  </si>
  <si>
    <t>A B C D E F I L</t>
  </si>
  <si>
    <t>A B C D E F J K</t>
  </si>
  <si>
    <t>A B C D E F J L</t>
  </si>
  <si>
    <t>A B C D E F K L</t>
  </si>
  <si>
    <t>A B C D E G H I</t>
  </si>
  <si>
    <t>A B C D E G H J</t>
  </si>
  <si>
    <t>A B C D E G H K</t>
  </si>
  <si>
    <t>A B C D E G H L</t>
  </si>
  <si>
    <t>A B C D E G I J</t>
  </si>
  <si>
    <t>A B C D E G I K</t>
  </si>
  <si>
    <t>A B C D E G I L</t>
  </si>
  <si>
    <t>A B C D E G J K</t>
  </si>
  <si>
    <t>A B C D E G J L</t>
  </si>
  <si>
    <t>A B C D E G K L</t>
  </si>
  <si>
    <t>A B C D E H I J</t>
  </si>
  <si>
    <t>A B C D E H I K</t>
  </si>
  <si>
    <t>A B C D E H I L</t>
  </si>
  <si>
    <t>A B C D E H J K</t>
  </si>
  <si>
    <t>A B C D E H J L</t>
  </si>
  <si>
    <t>A B C D E H K L</t>
  </si>
  <si>
    <t>A B C D E I J K</t>
  </si>
  <si>
    <t>A B C D E I J L</t>
  </si>
  <si>
    <t>A B C D E I K L</t>
  </si>
  <si>
    <t>A B C D E J K L</t>
  </si>
  <si>
    <t>A B C D F G H I</t>
  </si>
  <si>
    <t>A B C D F G H J</t>
  </si>
  <si>
    <t>A B C D F G H K</t>
  </si>
  <si>
    <t>A B C D F G H L</t>
  </si>
  <si>
    <t>A B C D F G I J</t>
  </si>
  <si>
    <t>A B C D F G I K</t>
  </si>
  <si>
    <t>A B C D F G I L</t>
  </si>
  <si>
    <t>A B C D F G J K</t>
  </si>
  <si>
    <t>A B C D F G J L</t>
  </si>
  <si>
    <t>A B C D F G K L</t>
  </si>
  <si>
    <t>A B C D F H I J</t>
  </si>
  <si>
    <t>A B C D F H I K</t>
  </si>
  <si>
    <t>A B C D F H I L</t>
  </si>
  <si>
    <t>A B C D F H J K</t>
  </si>
  <si>
    <t>A B C D F H J L</t>
  </si>
  <si>
    <t>A B C D F H K L</t>
  </si>
  <si>
    <t>A B C D F I J K</t>
  </si>
  <si>
    <t>A B C D F I J L</t>
  </si>
  <si>
    <t>A B C D F I K L</t>
  </si>
  <si>
    <t>A B C D F J K L</t>
  </si>
  <si>
    <t>A B C D G H I J</t>
  </si>
  <si>
    <t>A B C D G H I K</t>
  </si>
  <si>
    <t>A B C D G H I L</t>
  </si>
  <si>
    <t>A B C D G H J K</t>
  </si>
  <si>
    <t>A B C D G H J L</t>
  </si>
  <si>
    <t>A B C D G H K L</t>
  </si>
  <si>
    <t>A B C D G I J K</t>
  </si>
  <si>
    <t>A B C D G I J L</t>
  </si>
  <si>
    <t>A B C D G I K L</t>
  </si>
  <si>
    <t>A B C D G J K L</t>
  </si>
  <si>
    <t>A B C D H I J K</t>
  </si>
  <si>
    <t>A B C D H I J L</t>
  </si>
  <si>
    <t>A B C D H I K L</t>
  </si>
  <si>
    <t>A B C D H J K L</t>
  </si>
  <si>
    <t>A B C D I J K L</t>
  </si>
  <si>
    <t>A B C E F G H I</t>
  </si>
  <si>
    <t>A B C E F G H J</t>
  </si>
  <si>
    <t>A B C E F G H K</t>
  </si>
  <si>
    <t>A B C E F G H L</t>
  </si>
  <si>
    <t>A B C E F G I J</t>
  </si>
  <si>
    <t>A B C E F G I K</t>
  </si>
  <si>
    <t>A B C E F G I L</t>
  </si>
  <si>
    <t>A B C E F G J K</t>
  </si>
  <si>
    <t>A B C E F G J L</t>
  </si>
  <si>
    <t>A B C E F G K L</t>
  </si>
  <si>
    <t>A B C E F H I J</t>
  </si>
  <si>
    <t>A B C E F H I K</t>
  </si>
  <si>
    <t>A B C E F H I L</t>
  </si>
  <si>
    <t>A B C E F H J K</t>
  </si>
  <si>
    <t>A B C E F H J L</t>
  </si>
  <si>
    <t>A B C E F H K L</t>
  </si>
  <si>
    <t>A B C E F I J K</t>
  </si>
  <si>
    <t>A B C E F I J L</t>
  </si>
  <si>
    <t>A B C E F I K L</t>
  </si>
  <si>
    <t>A B C E F J K L</t>
  </si>
  <si>
    <t>A B C E G H I J</t>
  </si>
  <si>
    <t>A B C E G H I K</t>
  </si>
  <si>
    <t>A B C E G H I L</t>
  </si>
  <si>
    <t>A B C E G H J K</t>
  </si>
  <si>
    <t>A B C E G H J L</t>
  </si>
  <si>
    <t>A B C E G H K L</t>
  </si>
  <si>
    <t>A B C E G I J K</t>
  </si>
  <si>
    <t>A B C E G I J L</t>
  </si>
  <si>
    <t>A B C E G I K L</t>
  </si>
  <si>
    <t>A B C E G J K L</t>
  </si>
  <si>
    <t>A B C E H I J K</t>
  </si>
  <si>
    <t>A B C E H I J L</t>
  </si>
  <si>
    <t>A B C E H I K L</t>
  </si>
  <si>
    <t>A B C E H J K L</t>
  </si>
  <si>
    <t>A B C E I J K L</t>
  </si>
  <si>
    <t>A B C F G H I J</t>
  </si>
  <si>
    <t>A B C F G H I K</t>
  </si>
  <si>
    <t>A B C F G H I L</t>
  </si>
  <si>
    <t>A B C F G H J K</t>
  </si>
  <si>
    <t>A B C F G H J L</t>
  </si>
  <si>
    <t>A B C F G H K L</t>
  </si>
  <si>
    <t>A B C F G I J K</t>
  </si>
  <si>
    <t>A B C F G I J L</t>
  </si>
  <si>
    <t>A B C F G I K L</t>
  </si>
  <si>
    <t>A B C F G J K L</t>
  </si>
  <si>
    <t>A B C F H I J K</t>
  </si>
  <si>
    <t>A B C F H I J L</t>
  </si>
  <si>
    <t>A B C F H I K L</t>
  </si>
  <si>
    <t>A B C F H J K L</t>
  </si>
  <si>
    <t>A B C F I J K L</t>
  </si>
  <si>
    <t>A B C G H I J K</t>
  </si>
  <si>
    <t>A B C G H I J L</t>
  </si>
  <si>
    <t>A B C G H I K L</t>
  </si>
  <si>
    <t>A B C G H J K L</t>
  </si>
  <si>
    <t>A B C G I J K L</t>
  </si>
  <si>
    <t>A B C H I J K L</t>
  </si>
  <si>
    <t>A B D E F G H I</t>
  </si>
  <si>
    <t>A B D E F G H J</t>
  </si>
  <si>
    <t>A B D E F G H K</t>
  </si>
  <si>
    <t>A B D E F G H L</t>
  </si>
  <si>
    <t>A B D E F G I J</t>
  </si>
  <si>
    <t>A B D E F G I K</t>
  </si>
  <si>
    <t>A B D E F G I L</t>
  </si>
  <si>
    <t>A B D E F G J K</t>
  </si>
  <si>
    <t>A B D E F G J L</t>
  </si>
  <si>
    <t>A B D E F G K L</t>
  </si>
  <si>
    <t>A B D E F H I J</t>
  </si>
  <si>
    <t>A B D E F H I K</t>
  </si>
  <si>
    <t>A B D E F H I L</t>
  </si>
  <si>
    <t>A B D E F H J K</t>
  </si>
  <si>
    <t>A B D E F H J L</t>
  </si>
  <si>
    <t>A B D E F H K L</t>
  </si>
  <si>
    <t>A B D E F I J K</t>
  </si>
  <si>
    <t>A B D E F I J L</t>
  </si>
  <si>
    <t>A B D E F I K L</t>
  </si>
  <si>
    <t>A B D E F J K L</t>
  </si>
  <si>
    <t>A B D E G H I J</t>
  </si>
  <si>
    <t>A B D E G H I K</t>
  </si>
  <si>
    <t>A B D E G H I L</t>
  </si>
  <si>
    <t>A B D E G H J K</t>
  </si>
  <si>
    <t>A B D E G H J L</t>
  </si>
  <si>
    <t>A B D E G H K L</t>
  </si>
  <si>
    <t>A B D E G I J K</t>
  </si>
  <si>
    <t>A B D E G I J L</t>
  </si>
  <si>
    <t>A B D E G I K L</t>
  </si>
  <si>
    <t>A B D E G J K L</t>
  </si>
  <si>
    <t>A B D E H I J K</t>
  </si>
  <si>
    <t>A B D E H I J L</t>
  </si>
  <si>
    <t>A B D E H I K L</t>
  </si>
  <si>
    <t>A B D E H J K L</t>
  </si>
  <si>
    <t>A B D E I J K L</t>
  </si>
  <si>
    <t>A B D F G H I J</t>
  </si>
  <si>
    <t>A B D F G H I K</t>
  </si>
  <si>
    <t>A B D F G H I L</t>
  </si>
  <si>
    <t>A B D F G H J K</t>
  </si>
  <si>
    <t>A B D F G H J L</t>
  </si>
  <si>
    <t>A B D F G H K L</t>
  </si>
  <si>
    <t>A B D F G I J K</t>
  </si>
  <si>
    <t>A B D F G I J L</t>
  </si>
  <si>
    <t>A B D F G I K L</t>
  </si>
  <si>
    <t>A B D F G J K L</t>
  </si>
  <si>
    <t>A B D F H I J K</t>
  </si>
  <si>
    <t>A B D F H I J L</t>
  </si>
  <si>
    <t>A B D F H I K L</t>
  </si>
  <si>
    <t>A B D F H J K L</t>
  </si>
  <si>
    <t>A B D F I J K L</t>
  </si>
  <si>
    <t>A B D G H I J K</t>
  </si>
  <si>
    <t>A B D G H I J L</t>
  </si>
  <si>
    <t>A B D G H I K L</t>
  </si>
  <si>
    <t>A B D G H J K L</t>
  </si>
  <si>
    <t>A B D G I J K L</t>
  </si>
  <si>
    <t>A B D H I J K L</t>
  </si>
  <si>
    <t>A B E F G H I J</t>
  </si>
  <si>
    <t>A B E F G H I K</t>
  </si>
  <si>
    <t>A B E F G H I L</t>
  </si>
  <si>
    <t>A B E F G H J K</t>
  </si>
  <si>
    <t>A B E F G H J L</t>
  </si>
  <si>
    <t>A B E F G H K L</t>
  </si>
  <si>
    <t>A B E F G I J K</t>
  </si>
  <si>
    <t>A B E F G I J L</t>
  </si>
  <si>
    <t>A B E F G I K L</t>
  </si>
  <si>
    <t>A B E F G J K L</t>
  </si>
  <si>
    <t>A B E F H I J K</t>
  </si>
  <si>
    <t>A B E F H I J L</t>
  </si>
  <si>
    <t>A B E F H I K L</t>
  </si>
  <si>
    <t>A B E F H J K L</t>
  </si>
  <si>
    <t>A B E F I J K L</t>
  </si>
  <si>
    <t>A B E G H I J K</t>
  </si>
  <si>
    <t>A B E G H I J L</t>
  </si>
  <si>
    <t>A B E G H I K L</t>
  </si>
  <si>
    <t>A B E G H J K L</t>
  </si>
  <si>
    <t>A B E G I J K L</t>
  </si>
  <si>
    <t>A B E H I J K L</t>
  </si>
  <si>
    <t>A B F G H I J K</t>
  </si>
  <si>
    <t>A B F G H I J L</t>
  </si>
  <si>
    <t>A B F G H I K L</t>
  </si>
  <si>
    <t>A B F G H J K L</t>
  </si>
  <si>
    <t>A B F G I J K L</t>
  </si>
  <si>
    <t>A B F H I J K L</t>
  </si>
  <si>
    <t>A B G H I J K L</t>
  </si>
  <si>
    <t>A C D E F G H I</t>
  </si>
  <si>
    <t>A C D E F G H J</t>
  </si>
  <si>
    <t>A C D E F G H K</t>
  </si>
  <si>
    <t>A C D E F G H L</t>
  </si>
  <si>
    <t>A C D E F G I J</t>
  </si>
  <si>
    <t>A C D E F G I K</t>
  </si>
  <si>
    <t>A C D E F G I L</t>
  </si>
  <si>
    <t>A C D E F G J K</t>
  </si>
  <si>
    <t>A C D E F G J L</t>
  </si>
  <si>
    <t>A C D E F G K L</t>
  </si>
  <si>
    <t>A C D E F H I J</t>
  </si>
  <si>
    <t>A C D E F H I K</t>
  </si>
  <si>
    <t>A C D E F H I L</t>
  </si>
  <si>
    <t>A C D E F H J K</t>
  </si>
  <si>
    <t>A C D E F H J L</t>
  </si>
  <si>
    <t>A C D E F H K L</t>
  </si>
  <si>
    <t>A C D E F I J K</t>
  </si>
  <si>
    <t>A C D E F I J L</t>
  </si>
  <si>
    <t>A C D E F I K L</t>
  </si>
  <si>
    <t>A C D E F J K L</t>
  </si>
  <si>
    <t>A C D E G H I J</t>
  </si>
  <si>
    <t>A C D E G H I K</t>
  </si>
  <si>
    <t>A C D E G H I L</t>
  </si>
  <si>
    <t>A C D E G H J K</t>
  </si>
  <si>
    <t>A C D E G H J L</t>
  </si>
  <si>
    <t>A C D E G H K L</t>
  </si>
  <si>
    <t>A C D E G I J K</t>
  </si>
  <si>
    <t>A C D E G I J L</t>
  </si>
  <si>
    <t>A C D E G I K L</t>
  </si>
  <si>
    <t>A C D E G J K L</t>
  </si>
  <si>
    <t>A C D E H I J K</t>
  </si>
  <si>
    <t>A C D E H I J L</t>
  </si>
  <si>
    <t>A C D E H I K L</t>
  </si>
  <si>
    <t>A C D E H J K L</t>
  </si>
  <si>
    <t>A C D E I J K L</t>
  </si>
  <si>
    <t>A C D F G H I J</t>
  </si>
  <si>
    <t>A C D F G H I K</t>
  </si>
  <si>
    <t>A C D F G H I L</t>
  </si>
  <si>
    <t>A C D F G H J K</t>
  </si>
  <si>
    <t>A C D F G H J L</t>
  </si>
  <si>
    <t>A C D F G H K L</t>
  </si>
  <si>
    <t>A C D F G I J K</t>
  </si>
  <si>
    <t>A C D F G I J L</t>
  </si>
  <si>
    <t>A C D F G I K L</t>
  </si>
  <si>
    <t>A C D F G J K L</t>
  </si>
  <si>
    <t>A C D F H I J K</t>
  </si>
  <si>
    <t>A C D F H I J L</t>
  </si>
  <si>
    <t>A C D F H I K L</t>
  </si>
  <si>
    <t>A C D F H J K L</t>
  </si>
  <si>
    <t>A C D F I J K L</t>
  </si>
  <si>
    <t>A C D G H I J K</t>
  </si>
  <si>
    <t>A C D G H I J L</t>
  </si>
  <si>
    <t>A C D G H I K L</t>
  </si>
  <si>
    <t>A C D G H J K L</t>
  </si>
  <si>
    <t>A C D G I J K L</t>
  </si>
  <si>
    <t>A C D H I J K L</t>
  </si>
  <si>
    <t>A C E F G H I J</t>
  </si>
  <si>
    <t>A C E F G H I K</t>
  </si>
  <si>
    <t>A C E F G H I L</t>
  </si>
  <si>
    <t>A C E F G H J K</t>
  </si>
  <si>
    <t>A C E F G H J L</t>
  </si>
  <si>
    <t>A C E F G H K L</t>
  </si>
  <si>
    <t>A C E F G I J K</t>
  </si>
  <si>
    <t>A C E F G I J L</t>
  </si>
  <si>
    <t>A C E F G I K L</t>
  </si>
  <si>
    <t>A C E F G J K L</t>
  </si>
  <si>
    <t>A C E F H I J K</t>
  </si>
  <si>
    <t>A C E F H I J L</t>
  </si>
  <si>
    <t>A C E F H I K L</t>
  </si>
  <si>
    <t>A C E F H J K L</t>
  </si>
  <si>
    <t>A C E F I J K L</t>
  </si>
  <si>
    <t>A C E G H I J K</t>
  </si>
  <si>
    <t>A C E G H I J L</t>
  </si>
  <si>
    <t>A C E G H I K L</t>
  </si>
  <si>
    <t>A C E G H J K L</t>
  </si>
  <si>
    <t>A C E G I J K L</t>
  </si>
  <si>
    <t>A C E H I J K L</t>
  </si>
  <si>
    <t>A C F G H I J K</t>
  </si>
  <si>
    <t>A C F G H I J L</t>
  </si>
  <si>
    <t>A C F G H I K L</t>
  </si>
  <si>
    <t>A C F G H J K L</t>
  </si>
  <si>
    <t>A C F G I J K L</t>
  </si>
  <si>
    <t>A C F H I J K L</t>
  </si>
  <si>
    <t>A C G H I J K L</t>
  </si>
  <si>
    <t>A D E F G H I J</t>
  </si>
  <si>
    <t>A D E F G H I K</t>
  </si>
  <si>
    <t>A D E F G H I L</t>
  </si>
  <si>
    <t>A D E F G H J K</t>
  </si>
  <si>
    <t>A D E F G H J L</t>
  </si>
  <si>
    <t>A D E F G H K L</t>
  </si>
  <si>
    <t>A D E F G I J K</t>
  </si>
  <si>
    <t>A D E F G I J L</t>
  </si>
  <si>
    <t>A D E F G I K L</t>
  </si>
  <si>
    <t>A D E F G J K L</t>
  </si>
  <si>
    <t>A D E F H I J K</t>
  </si>
  <si>
    <t>A D E F H I J L</t>
  </si>
  <si>
    <t>A D E F H I K L</t>
  </si>
  <si>
    <t>A D E F H J K L</t>
  </si>
  <si>
    <t>A D E F I J K L</t>
  </si>
  <si>
    <t>A D E G H I J K</t>
  </si>
  <si>
    <t>A D E G H I J L</t>
  </si>
  <si>
    <t>A D E G H I K L</t>
  </si>
  <si>
    <t>A D E G H J K L</t>
  </si>
  <si>
    <t>A D E G I J K L</t>
  </si>
  <si>
    <t>A D E H I J K L</t>
  </si>
  <si>
    <t>A D F G H I J K</t>
  </si>
  <si>
    <t>A D F G H I J L</t>
  </si>
  <si>
    <t>A D F G H I K L</t>
  </si>
  <si>
    <t>A D F G H J K L</t>
  </si>
  <si>
    <t>A D F G I J K L</t>
  </si>
  <si>
    <t>A D F H I J K L</t>
  </si>
  <si>
    <t>A D G H I J K L</t>
  </si>
  <si>
    <t>A E F G H I J K</t>
  </si>
  <si>
    <t>A E F G H I J L</t>
  </si>
  <si>
    <t>A E F G H I K L</t>
  </si>
  <si>
    <t>A E F G H J K L</t>
  </si>
  <si>
    <t>A E F G I J K L</t>
  </si>
  <si>
    <t>A E F H I J K L</t>
  </si>
  <si>
    <t>A E G H I J K L</t>
  </si>
  <si>
    <t>A F G H I J K L</t>
  </si>
  <si>
    <t>B C D E F G H I</t>
  </si>
  <si>
    <t>B C D E F G H J</t>
  </si>
  <si>
    <t>B C D E F G H K</t>
  </si>
  <si>
    <t>B C D E F G H L</t>
  </si>
  <si>
    <t>B C D E F G I J</t>
  </si>
  <si>
    <t>B C D E F G I K</t>
  </si>
  <si>
    <t>B C D E F G I L</t>
  </si>
  <si>
    <t>B C D E F G J K</t>
  </si>
  <si>
    <t>B C D E F G J L</t>
  </si>
  <si>
    <t>B C D E F G K L</t>
  </si>
  <si>
    <t>B C D E F H I J</t>
  </si>
  <si>
    <t>B C D E F H I K</t>
  </si>
  <si>
    <t>B C D E F H I L</t>
  </si>
  <si>
    <t>B C D E F H J K</t>
  </si>
  <si>
    <t>B C D E F H J L</t>
  </si>
  <si>
    <t>B C D E F H K L</t>
  </si>
  <si>
    <t>B C D E F I J K</t>
  </si>
  <si>
    <t>B C D E F I J L</t>
  </si>
  <si>
    <t>B C D E F I K L</t>
  </si>
  <si>
    <t>B C D E F J K L</t>
  </si>
  <si>
    <t>B C D E G H I J</t>
  </si>
  <si>
    <t>B C D E G H I K</t>
  </si>
  <si>
    <t>B C D E G H I L</t>
  </si>
  <si>
    <t>B C D E G H J K</t>
  </si>
  <si>
    <t>B C D E G H J L</t>
  </si>
  <si>
    <t>B C D E G H K L</t>
  </si>
  <si>
    <t>B C D E G I J K</t>
  </si>
  <si>
    <t>B C D E G I J L</t>
  </si>
  <si>
    <t>B C D E G I K L</t>
  </si>
  <si>
    <t>B C D E G J K L</t>
  </si>
  <si>
    <t>B C D E H I J K</t>
  </si>
  <si>
    <t>B C D E H I J L</t>
  </si>
  <si>
    <t>B C D E H I K L</t>
  </si>
  <si>
    <t>B C D E H J K L</t>
  </si>
  <si>
    <t>B C D E I J K L</t>
  </si>
  <si>
    <t>B C D F G H I J</t>
  </si>
  <si>
    <t>B C D F G H I K</t>
  </si>
  <si>
    <t>B C D F G H I L</t>
  </si>
  <si>
    <t>B C D F G H J K</t>
  </si>
  <si>
    <t>B C D F G H J L</t>
  </si>
  <si>
    <t>B C D F G H K L</t>
  </si>
  <si>
    <t>B C D F G I J K</t>
  </si>
  <si>
    <t>B C D F G I J L</t>
  </si>
  <si>
    <t>B C D F G I K L</t>
  </si>
  <si>
    <t>B C D F G J K L</t>
  </si>
  <si>
    <t>B C D F H I J K</t>
  </si>
  <si>
    <t>B C D F H I J L</t>
  </si>
  <si>
    <t>B C D F H I K L</t>
  </si>
  <si>
    <t>B C D F H J K L</t>
  </si>
  <si>
    <t>B C D F I J K L</t>
  </si>
  <si>
    <t>B C D G H I J K</t>
  </si>
  <si>
    <t>B C D G H I J L</t>
  </si>
  <si>
    <t>B C D G H I K L</t>
  </si>
  <si>
    <t>B C D G H J K L</t>
  </si>
  <si>
    <t>B C D G I J K L</t>
  </si>
  <si>
    <t>B C D H I J K L</t>
  </si>
  <si>
    <t>B C E F G H I J</t>
  </si>
  <si>
    <t>B C E F G H I K</t>
  </si>
  <si>
    <t>B C E F G H I L</t>
  </si>
  <si>
    <t>B C E F G H J K</t>
  </si>
  <si>
    <t>B C E F G H J L</t>
  </si>
  <si>
    <t>B C E F G H K L</t>
  </si>
  <si>
    <t>B C E F G I J K</t>
  </si>
  <si>
    <t>B C E F G I J L</t>
  </si>
  <si>
    <t>B C E F G I K L</t>
  </si>
  <si>
    <t>B C E F G J K L</t>
  </si>
  <si>
    <t>B C E F H I J K</t>
  </si>
  <si>
    <t>B C E F H I J L</t>
  </si>
  <si>
    <t>B C E F H I K L</t>
  </si>
  <si>
    <t>B C E F H J K L</t>
  </si>
  <si>
    <t>B C E F I J K L</t>
  </si>
  <si>
    <t>B C E G H I J K</t>
  </si>
  <si>
    <t>B C E G H I J L</t>
  </si>
  <si>
    <t>B C E G H I K L</t>
  </si>
  <si>
    <t>B C E G H J K L</t>
  </si>
  <si>
    <t>B C E G I J K L</t>
  </si>
  <si>
    <t>B C E H I J K L</t>
  </si>
  <si>
    <t>B C F G H I J K</t>
  </si>
  <si>
    <t>B C F G H I J L</t>
  </si>
  <si>
    <t>B C F G H I K L</t>
  </si>
  <si>
    <t>B C F G H J K L</t>
  </si>
  <si>
    <t>B C F G I J K L</t>
  </si>
  <si>
    <t>B C F H I J K L</t>
  </si>
  <si>
    <t>B C G H I J K L</t>
  </si>
  <si>
    <t>B D E F G H I J</t>
  </si>
  <si>
    <t>B D E F G H I K</t>
  </si>
  <si>
    <t>B D E F G H I L</t>
  </si>
  <si>
    <t>B D E F G H J K</t>
  </si>
  <si>
    <t>B D E F G H J L</t>
  </si>
  <si>
    <t>B D E F G H K L</t>
  </si>
  <si>
    <t>B D E F G I J K</t>
  </si>
  <si>
    <t>B D E F G I J L</t>
  </si>
  <si>
    <t>B D E F G I K L</t>
  </si>
  <si>
    <t>B D E F G J K L</t>
  </si>
  <si>
    <t>B D E F H I J K</t>
  </si>
  <si>
    <t>B D E F H I J L</t>
  </si>
  <si>
    <t>B D E F H I K L</t>
  </si>
  <si>
    <t>B D E F H J K L</t>
  </si>
  <si>
    <t>B D E F I J K L</t>
  </si>
  <si>
    <t>B D E G H I J K</t>
  </si>
  <si>
    <t>B D E G H I J L</t>
  </si>
  <si>
    <t>B D E G H I K L</t>
  </si>
  <si>
    <t>B D E G H J K L</t>
  </si>
  <si>
    <t>B D E G I J K L</t>
  </si>
  <si>
    <t>B D E H I J K L</t>
  </si>
  <si>
    <t>B D F G H I J K</t>
  </si>
  <si>
    <t>B D F G H I J L</t>
  </si>
  <si>
    <t>B D F G H I K L</t>
  </si>
  <si>
    <t>B D F G H J K L</t>
  </si>
  <si>
    <t>B D F G I J K L</t>
  </si>
  <si>
    <t>B D F H I J K L</t>
  </si>
  <si>
    <t>B D G H I J K L</t>
  </si>
  <si>
    <t>B E F G H I J K</t>
  </si>
  <si>
    <t>B E F G H I J L</t>
  </si>
  <si>
    <t>B E F G H I K L</t>
  </si>
  <si>
    <t>B E F G H J K L</t>
  </si>
  <si>
    <t>B E F G I J K L</t>
  </si>
  <si>
    <t>B E F H I J K L</t>
  </si>
  <si>
    <t>B E G H I J K L</t>
  </si>
  <si>
    <t>B F G H I J K L</t>
  </si>
  <si>
    <t>C D E F G H I J</t>
  </si>
  <si>
    <t>C D E F G H I K</t>
  </si>
  <si>
    <t>C D E F G H I L</t>
  </si>
  <si>
    <t>C D E F G H J K</t>
  </si>
  <si>
    <t>C D E F G H J L</t>
  </si>
  <si>
    <t>C D E F G H K L</t>
  </si>
  <si>
    <t>C D E F G I J K</t>
  </si>
  <si>
    <t>C D E F G I J L</t>
  </si>
  <si>
    <t>C D E F G I K L</t>
  </si>
  <si>
    <t>C D E F G J K L</t>
  </si>
  <si>
    <t>C D E F H I J K</t>
  </si>
  <si>
    <t>C D E F H I J L</t>
  </si>
  <si>
    <t>C D E F H I K L</t>
  </si>
  <si>
    <t>C D E F H J K L</t>
  </si>
  <si>
    <t>C D E F I J K L</t>
  </si>
  <si>
    <t>C D E G H I J K</t>
  </si>
  <si>
    <t>C D E G H I J L</t>
  </si>
  <si>
    <t>C D E G H I K L</t>
  </si>
  <si>
    <t>C D E G H J K L</t>
  </si>
  <si>
    <t>C D E G I J K L</t>
  </si>
  <si>
    <t>C D E H I J K L</t>
  </si>
  <si>
    <t>C D F G H I J K</t>
  </si>
  <si>
    <t>C D F G H I J L</t>
  </si>
  <si>
    <t>C D F G H I K L</t>
  </si>
  <si>
    <t>C D F G H J K L</t>
  </si>
  <si>
    <t>C D F G I J K L</t>
  </si>
  <si>
    <t>C D F H I J K L</t>
  </si>
  <si>
    <t>C D G H I J K L</t>
  </si>
  <si>
    <t>C E F G H I J K</t>
  </si>
  <si>
    <t>C E F G H I J L</t>
  </si>
  <si>
    <t>C E F G H I K L</t>
  </si>
  <si>
    <t>C E F G H J K L</t>
  </si>
  <si>
    <t>C E F G I J K L</t>
  </si>
  <si>
    <t>C E F H I J K L</t>
  </si>
  <si>
    <t>C E G H I J K L</t>
  </si>
  <si>
    <t>C F G H I J K L</t>
  </si>
  <si>
    <t>D E F G H I J K</t>
  </si>
  <si>
    <t>D E F G H I J L</t>
  </si>
  <si>
    <t>D E F G H I K L</t>
  </si>
  <si>
    <t>D E F G H J K L</t>
  </si>
  <si>
    <t>D E F G I J K L</t>
  </si>
  <si>
    <t>D E F H I J K L</t>
  </si>
  <si>
    <t>D E G H I J K L</t>
  </si>
  <si>
    <t>D F G H I J K L</t>
  </si>
  <si>
    <t>E F G H I J K L</t>
  </si>
  <si>
    <t>Doukis1</t>
  </si>
  <si>
    <t>dkypraios12@gmail.com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</si>
</sst>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d\ mmm\ yyyy"/>
  </numFmts>
  <fonts count="15" x14ac:knownFonts="1">
    <font>
      <sz val="10"/>
      <name val="Arial"/>
    </font>
    <font>
      <sz val="11"/>
      <name val="Calibri"/>
    </font>
    <font>
      <b/>
      <sz val="14"/>
      <color rgb="FFFFFFFF"/>
      <name val="Calibri"/>
    </font>
    <font>
      <sz val="11"/>
      <color rgb="FFFFFFFF"/>
      <name val="Calibri"/>
    </font>
    <font>
      <b/>
      <sz val="11"/>
      <color rgb="FFFFFFFF"/>
      <name val="Cambria"/>
    </font>
    <font>
      <b/>
      <i/>
      <sz val="20"/>
      <color rgb="FFFFFFFF"/>
      <name val="Calibri"/>
    </font>
    <font>
      <b/>
      <sz val="10"/>
      <name val="Calibri"/>
    </font>
    <font>
      <b/>
      <sz val="11"/>
      <name val="Cambria"/>
    </font>
    <font>
      <b/>
      <sz val="12"/>
      <color rgb="FFFFFFFF"/>
      <name val="Cambria"/>
    </font>
    <font>
      <sz val="11"/>
      <color rgb="FF000000"/>
      <name val="Cambria"/>
    </font>
    <font>
      <b/>
      <sz val="11"/>
      <color rgb="FFFFFFFF"/>
      <name val="Calibri"/>
    </font>
    <font>
      <b/>
      <sz val="10"/>
      <color rgb="FFFFFFFF"/>
      <name val="Arial"/>
    </font>
    <font>
      <b/>
      <sz val="10"/>
      <name val="Arial"/>
    </font>
    <font>
      <b/>
      <sz val="10"/>
      <name val="Arial"/>
    </font>
    <font>
      <sz val="10"/>
      <color theme="10"/>
      <name val="Arial"/>
    </font>
  </fonts>
  <fills count="33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FFFFFF"/>
      </patternFill>
    </fill>
    <fill>
      <patternFill patternType="solid">
        <fgColor rgb="FF073B78"/>
      </patternFill>
    </fill>
    <fill>
      <patternFill patternType="solid">
        <fgColor rgb="FF1F4E78"/>
      </patternFill>
    </fill>
    <fill>
      <patternFill patternType="solid">
        <fgColor rgb="FF5B9BD5"/>
      </patternFill>
    </fill>
    <fill>
      <patternFill patternType="solid">
        <fgColor rgb="FFF4BC86"/>
      </patternFill>
    </fill>
    <fill>
      <patternFill patternType="solid">
        <fgColor rgb="FFD9D9D9"/>
      </patternFill>
    </fill>
    <fill>
      <patternFill patternType="solid">
        <fgColor rgb="FFD9EAD3"/>
      </patternFill>
    </fill>
    <fill>
      <patternFill patternType="solid">
        <fgColor rgb="FFFF2ABF"/>
      </patternFill>
    </fill>
    <fill>
      <patternFill patternType="solid">
        <fgColor rgb="FF8B008B"/>
      </patternFill>
    </fill>
    <fill>
      <patternFill patternType="solid">
        <fgColor rgb="FF70AD47"/>
      </patternFill>
    </fill>
    <fill>
      <patternFill patternType="solid">
        <fgColor rgb="FFFFC000"/>
      </patternFill>
    </fill>
    <fill>
      <patternFill patternType="solid">
        <fgColor rgb="FF9E480E"/>
      </patternFill>
    </fill>
    <fill>
      <patternFill patternType="solid">
        <fgColor rgb="FF4472C4"/>
      </patternFill>
    </fill>
    <fill>
      <patternFill patternType="solid">
        <fgColor rgb="FFA5A5A5"/>
      </patternFill>
    </fill>
    <fill>
      <patternFill patternType="solid">
        <fgColor rgb="FF00B0F0"/>
      </patternFill>
    </fill>
    <fill>
      <patternFill patternType="solid">
        <fgColor rgb="FFC00000"/>
      </patternFill>
    </fill>
    <fill>
      <patternFill patternType="solid">
        <fgColor rgb="FFEAF2F8"/>
      </patternFill>
    </fill>
    <fill>
      <patternFill patternType="solid">
        <fgColor rgb="FFEAF2F8"/>
      </patternFill>
    </fill>
    <fill>
      <patternFill patternType="solid">
        <fgColor rgb="FF1F4E78"/>
      </patternFill>
    </fill>
    <fill>
      <patternFill patternType="solid">
        <fgColor rgb="FF2563EB"/>
      </patternFill>
    </fill>
    <fill>
      <patternFill patternType="solid">
        <fgColor theme="0"/>
      </patternFill>
    </fill>
    <fill>
      <patternFill patternType="solid">
        <fgColor rgb="FF7C3AED"/>
      </patternFill>
    </fill>
    <fill>
      <patternFill patternType="solid">
        <fgColor rgb="FFDB2777"/>
      </patternFill>
    </fill>
    <fill>
      <patternFill patternType="solid">
        <fgColor rgb="FFEA580C"/>
      </patternFill>
    </fill>
    <fill>
      <patternFill patternType="solid">
        <fgColor rgb="FFFF0000"/>
      </patternFill>
    </fill>
    <fill>
      <patternFill patternType="solid">
        <fgColor rgb="FF00B050"/>
      </patternFill>
    </fill>
    <fill>
      <patternFill patternType="solid">
        <fgColor theme="9" tint="0.79992065187536243"/>
        <bgColor indexed="65"/>
      </patternFill>
    </fill>
    <fill>
      <patternFill patternType="solid">
        <fgColor theme="3" tint="0.89992980742820516"/>
        <bgColor indexed="65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3" tint="0.89996032593768116"/>
        <bgColor indexed="65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60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9" fillId="3" borderId="0" xfId="0" applyFont="1" applyFill="1" applyAlignment="1">
      <alignment horizontal="center" vertical="center"/>
    </xf>
    <xf numFmtId="164" fontId="10" fillId="4" borderId="3" xfId="0" applyNumberFormat="1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" fillId="0" borderId="3" xfId="0" applyFont="1" applyBorder="1"/>
    <xf numFmtId="0" fontId="7" fillId="0" borderId="0" xfId="0" applyFont="1"/>
    <xf numFmtId="0" fontId="9" fillId="3" borderId="10" xfId="0" applyFont="1" applyFill="1" applyBorder="1" applyAlignment="1">
      <alignment horizontal="center" vertical="center"/>
    </xf>
    <xf numFmtId="0" fontId="12" fillId="20" borderId="10" xfId="0" applyFont="1" applyFill="1" applyBorder="1" applyAlignment="1">
      <alignment horizontal="center" vertical="center"/>
    </xf>
    <xf numFmtId="0" fontId="12" fillId="20" borderId="3" xfId="0" applyFont="1" applyFill="1" applyBorder="1" applyAlignment="1">
      <alignment horizontal="center" vertical="center"/>
    </xf>
    <xf numFmtId="0" fontId="9" fillId="23" borderId="10" xfId="0" applyFont="1" applyFill="1" applyBorder="1" applyAlignment="1">
      <alignment horizontal="center" vertical="center"/>
    </xf>
    <xf numFmtId="0" fontId="12" fillId="28" borderId="10" xfId="0" applyFont="1" applyFill="1" applyBorder="1" applyAlignment="1">
      <alignment horizontal="center" vertical="center"/>
    </xf>
    <xf numFmtId="0" fontId="13" fillId="29" borderId="2" xfId="0" applyFont="1" applyFill="1" applyBorder="1" applyAlignment="1">
      <alignment horizontal="left" vertical="center"/>
    </xf>
    <xf numFmtId="0" fontId="13" fillId="30" borderId="2" xfId="0" applyFont="1" applyFill="1" applyBorder="1" applyAlignment="1">
      <alignment horizontal="left" vertical="center"/>
    </xf>
    <xf numFmtId="165" fontId="1" fillId="0" borderId="3" xfId="0" applyNumberFormat="1" applyFont="1" applyBorder="1"/>
    <xf numFmtId="0" fontId="1" fillId="0" borderId="3" xfId="0" applyFont="1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11" fillId="22" borderId="10" xfId="0" applyFont="1" applyFill="1" applyBorder="1" applyAlignment="1">
      <alignment horizontal="center" vertical="center"/>
    </xf>
    <xf numFmtId="0" fontId="0" fillId="0" borderId="11" xfId="0" applyBorder="1"/>
    <xf numFmtId="0" fontId="0" fillId="0" borderId="9" xfId="0" applyBorder="1"/>
    <xf numFmtId="0" fontId="4" fillId="5" borderId="2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11" fillId="24" borderId="10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5" fillId="18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21" borderId="1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5" fillId="10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11" fillId="25" borderId="1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4" fillId="24" borderId="10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 wrapText="1"/>
    </xf>
    <xf numFmtId="0" fontId="9" fillId="19" borderId="0" xfId="0" applyFont="1" applyFill="1" applyAlignment="1">
      <alignment vertical="center" wrapText="1"/>
    </xf>
    <xf numFmtId="0" fontId="11" fillId="27" borderId="10" xfId="0" applyFont="1" applyFill="1" applyBorder="1" applyAlignment="1">
      <alignment horizontal="center" vertical="center"/>
    </xf>
    <xf numFmtId="0" fontId="11" fillId="26" borderId="10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/>
    </xf>
    <xf numFmtId="0" fontId="8" fillId="5" borderId="10" xfId="0" applyFont="1" applyFill="1" applyBorder="1" applyAlignment="1">
      <alignment horizontal="center" vertical="center"/>
    </xf>
    <xf numFmtId="0" fontId="0" fillId="31" borderId="2" xfId="0" applyFill="1" applyBorder="1" applyAlignment="1">
      <alignment horizontal="center" vertical="center"/>
    </xf>
    <xf numFmtId="0" fontId="14" fillId="32" borderId="2" xfId="1" applyFill="1" applyBorder="1" applyAlignment="1">
      <alignment horizontal="center" vertical="center"/>
    </xf>
    <xf numFmtId="0" fontId="0" fillId="32" borderId="2" xfId="0" applyFill="1" applyBorder="1" applyAlignment="1">
      <alignment horizontal="center" vertical="center"/>
    </xf>
  </cellXfs>
  <cellStyles count="2">
    <cellStyle name="Hyperlink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2ABF"/>
      <rgbColor rgb="FF00FFFF"/>
      <rgbColor rgb="FF800000"/>
      <rgbColor rgb="FF008000"/>
      <rgbColor rgb="FF000080"/>
      <rgbColor rgb="FF808000"/>
      <rgbColor rgb="FF8B008B"/>
      <rgbColor rgb="FF008080"/>
      <rgbColor rgb="FFC0C0C0"/>
      <rgbColor rgb="FF808080"/>
      <rgbColor rgb="FF5B9BD5"/>
      <rgbColor rgb="FF993366"/>
      <rgbColor rgb="FFFFFFCC"/>
      <rgbColor rgb="FFEAF2F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EAD3"/>
      <rgbColor rgb="FFFFFF99"/>
      <rgbColor rgb="FF99CCFF"/>
      <rgbColor rgb="FFFF99CC"/>
      <rgbColor rgb="FFCC99FF"/>
      <rgbColor rgb="FFF4BC86"/>
      <rgbColor rgb="FF4472C4"/>
      <rgbColor rgb="FF33CCCC"/>
      <rgbColor rgb="FF99CC00"/>
      <rgbColor rgb="FFFFC000"/>
      <rgbColor rgb="FFFF9900"/>
      <rgbColor rgb="FFFF6600"/>
      <rgbColor rgb="FF666699"/>
      <rgbColor rgb="FFA5A5A5"/>
      <rgbColor rgb="FF073B78"/>
      <rgbColor rgb="FF70AD47"/>
      <rgbColor rgb="FF003300"/>
      <rgbColor rgb="FF333300"/>
      <rgbColor rgb="FF9E480E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kypraios1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0"/>
  <sheetViews>
    <sheetView tabSelected="1" zoomScale="85" zoomScaleNormal="85" workbookViewId="0">
      <selection activeCell="G9" sqref="G9"/>
    </sheetView>
  </sheetViews>
  <sheetFormatPr defaultColWidth="8.7109375" defaultRowHeight="12.75" x14ac:dyDescent="0.2"/>
  <cols>
    <col min="1" max="1" width="7" customWidth="1"/>
    <col min="2" max="2" width="28" customWidth="1"/>
    <col min="3" max="3" width="5" customWidth="1"/>
    <col min="4" max="4" width="3" customWidth="1"/>
    <col min="5" max="5" width="5" customWidth="1"/>
    <col min="6" max="6" width="7" customWidth="1"/>
    <col min="7" max="7" width="3" customWidth="1"/>
    <col min="8" max="8" width="7" customWidth="1"/>
    <col min="9" max="9" width="28" customWidth="1"/>
    <col min="10" max="10" width="5" customWidth="1"/>
    <col min="11" max="11" width="3" customWidth="1"/>
    <col min="12" max="12" width="5" customWidth="1"/>
    <col min="13" max="13" width="7" customWidth="1"/>
    <col min="14" max="14" width="3" customWidth="1"/>
    <col min="15" max="15" width="7" customWidth="1"/>
    <col min="16" max="16" width="28" customWidth="1"/>
    <col min="17" max="17" width="5" customWidth="1"/>
    <col min="18" max="18" width="3" customWidth="1"/>
    <col min="19" max="19" width="5" customWidth="1"/>
    <col min="20" max="20" width="7" customWidth="1"/>
    <col min="21" max="21" width="3" customWidth="1"/>
    <col min="22" max="22" width="18" customWidth="1"/>
    <col min="23" max="23" width="12.28515625" customWidth="1"/>
    <col min="24" max="24" width="18" customWidth="1"/>
    <col min="25" max="25" width="22" customWidth="1"/>
    <col min="26" max="26" width="3" customWidth="1"/>
    <col min="27" max="27" width="18" customWidth="1"/>
    <col min="28" max="28" width="22.42578125" customWidth="1"/>
    <col min="29" max="29" width="18" customWidth="1"/>
    <col min="30" max="30" width="22" customWidth="1"/>
    <col min="31" max="31" width="3" customWidth="1"/>
    <col min="32" max="32" width="18" customWidth="1"/>
    <col min="33" max="33" width="12.5703125" customWidth="1"/>
    <col min="34" max="34" width="18" customWidth="1"/>
    <col min="35" max="35" width="22" customWidth="1"/>
    <col min="36" max="36" width="3" customWidth="1"/>
    <col min="37" max="37" width="18" customWidth="1"/>
    <col min="38" max="38" width="12" customWidth="1"/>
    <col min="39" max="39" width="18" customWidth="1"/>
    <col min="40" max="40" width="22" customWidth="1"/>
    <col min="41" max="41" width="3" hidden="1" customWidth="1"/>
    <col min="42" max="42" width="17.28515625" hidden="1" customWidth="1"/>
  </cols>
  <sheetData>
    <row r="1" spans="1:39" ht="24" customHeight="1" x14ac:dyDescent="0.25">
      <c r="A1" s="24" t="s">
        <v>0</v>
      </c>
      <c r="B1" s="25"/>
      <c r="C1" s="25"/>
      <c r="D1" s="25"/>
      <c r="E1" s="25"/>
      <c r="F1" s="25"/>
      <c r="G1" s="2"/>
      <c r="H1" s="24" t="s">
        <v>1</v>
      </c>
      <c r="I1" s="25"/>
      <c r="J1" s="25"/>
      <c r="K1" s="25"/>
      <c r="L1" s="25"/>
      <c r="M1" s="25"/>
      <c r="N1" s="2"/>
      <c r="O1" s="24" t="s">
        <v>2</v>
      </c>
      <c r="P1" s="25"/>
      <c r="Q1" s="25"/>
      <c r="R1" s="25"/>
      <c r="S1" s="25"/>
      <c r="T1" s="25"/>
    </row>
    <row r="2" spans="1:39" ht="24" customHeight="1" x14ac:dyDescent="0.25">
      <c r="A2" s="3" t="s">
        <v>3</v>
      </c>
      <c r="B2" s="3" t="s">
        <v>4</v>
      </c>
      <c r="C2" s="39" t="s">
        <v>5</v>
      </c>
      <c r="D2" s="40"/>
      <c r="E2" s="41"/>
      <c r="F2" s="3" t="s">
        <v>6</v>
      </c>
      <c r="G2" s="2"/>
      <c r="H2" s="3" t="s">
        <v>3</v>
      </c>
      <c r="I2" s="3" t="s">
        <v>4</v>
      </c>
      <c r="J2" s="39" t="s">
        <v>5</v>
      </c>
      <c r="K2" s="40"/>
      <c r="L2" s="41"/>
      <c r="M2" s="3" t="s">
        <v>6</v>
      </c>
      <c r="N2" s="2"/>
      <c r="O2" s="3" t="s">
        <v>3</v>
      </c>
      <c r="P2" s="3" t="s">
        <v>4</v>
      </c>
      <c r="Q2" s="39" t="s">
        <v>5</v>
      </c>
      <c r="R2" s="40"/>
      <c r="S2" s="41"/>
      <c r="T2" s="3" t="s">
        <v>6</v>
      </c>
      <c r="V2" s="29" t="s">
        <v>7</v>
      </c>
      <c r="W2" s="30"/>
      <c r="X2" s="31"/>
      <c r="AA2" s="29" t="s">
        <v>8</v>
      </c>
      <c r="AB2" s="30"/>
      <c r="AC2" s="31"/>
      <c r="AF2" s="29" t="s">
        <v>9</v>
      </c>
      <c r="AG2" s="30"/>
      <c r="AH2" s="31"/>
      <c r="AK2" s="29" t="s">
        <v>10</v>
      </c>
      <c r="AL2" s="30"/>
      <c r="AM2" s="31"/>
    </row>
    <row r="3" spans="1:39" ht="21.75" customHeight="1" x14ac:dyDescent="0.25">
      <c r="A3" s="36" t="s">
        <v>11</v>
      </c>
      <c r="B3" s="4" t="s">
        <v>12</v>
      </c>
      <c r="C3" s="5">
        <v>1</v>
      </c>
      <c r="D3" s="5" t="s">
        <v>13</v>
      </c>
      <c r="E3" s="5">
        <v>3</v>
      </c>
      <c r="F3" s="4" t="str">
        <f t="shared" ref="F3:F26" si="0">IF(OR(C3="",E3=""),"",IF(C3&gt;E3,"1",IF(C3=E3,"X","2")))</f>
        <v>2</v>
      </c>
      <c r="G3" s="2"/>
      <c r="H3" s="36" t="s">
        <v>11</v>
      </c>
      <c r="I3" s="4" t="s">
        <v>14</v>
      </c>
      <c r="J3" s="5">
        <v>1</v>
      </c>
      <c r="K3" s="5" t="s">
        <v>13</v>
      </c>
      <c r="L3" s="5">
        <v>0</v>
      </c>
      <c r="M3" s="4" t="str">
        <f t="shared" ref="M3:M26" si="1">IF(OR(J3="",L3=""),"",IF(J3&gt;L3,"1",IF(J3=L3,"X","2")))</f>
        <v>1</v>
      </c>
      <c r="N3" s="2"/>
      <c r="O3" s="36" t="s">
        <v>11</v>
      </c>
      <c r="P3" s="4" t="s">
        <v>15</v>
      </c>
      <c r="Q3" s="5">
        <v>1</v>
      </c>
      <c r="R3" s="5" t="s">
        <v>13</v>
      </c>
      <c r="S3" s="5">
        <v>2</v>
      </c>
      <c r="T3" s="4" t="str">
        <f t="shared" ref="T3:T26" si="2">IF(OR(Q3="",S3=""),"",IF(Q3&gt;S3,"1",IF(Q3=S3,"X","2")))</f>
        <v>2</v>
      </c>
      <c r="V3" s="6" t="s">
        <v>16</v>
      </c>
      <c r="W3" s="6" t="s">
        <v>17</v>
      </c>
      <c r="X3" s="6" t="s">
        <v>18</v>
      </c>
      <c r="AA3" s="6" t="s">
        <v>16</v>
      </c>
      <c r="AB3" s="6" t="s">
        <v>17</v>
      </c>
      <c r="AC3" s="6" t="s">
        <v>18</v>
      </c>
      <c r="AF3" s="6" t="s">
        <v>16</v>
      </c>
      <c r="AG3" s="6" t="s">
        <v>17</v>
      </c>
      <c r="AH3" s="6" t="s">
        <v>18</v>
      </c>
      <c r="AK3" s="6" t="s">
        <v>16</v>
      </c>
      <c r="AL3" s="6" t="s">
        <v>17</v>
      </c>
      <c r="AM3" s="6" t="s">
        <v>18</v>
      </c>
    </row>
    <row r="4" spans="1:39" ht="21.75" customHeight="1" x14ac:dyDescent="0.25">
      <c r="A4" s="34"/>
      <c r="B4" s="4" t="s">
        <v>19</v>
      </c>
      <c r="C4" s="5">
        <v>1</v>
      </c>
      <c r="D4" s="5" t="s">
        <v>13</v>
      </c>
      <c r="E4" s="5">
        <v>2</v>
      </c>
      <c r="F4" s="4" t="str">
        <f t="shared" si="0"/>
        <v>2</v>
      </c>
      <c r="G4" s="2"/>
      <c r="H4" s="34"/>
      <c r="I4" s="4" t="s">
        <v>20</v>
      </c>
      <c r="J4" s="5">
        <v>1</v>
      </c>
      <c r="K4" s="5" t="s">
        <v>13</v>
      </c>
      <c r="L4" s="5">
        <v>0</v>
      </c>
      <c r="M4" s="4" t="str">
        <f t="shared" si="1"/>
        <v>1</v>
      </c>
      <c r="N4" s="2"/>
      <c r="O4" s="34"/>
      <c r="P4" s="4" t="s">
        <v>21</v>
      </c>
      <c r="Q4" s="5">
        <v>0</v>
      </c>
      <c r="R4" s="5" t="s">
        <v>13</v>
      </c>
      <c r="S4" s="5">
        <v>0</v>
      </c>
      <c r="T4" s="4" t="str">
        <f t="shared" si="2"/>
        <v>X</v>
      </c>
      <c r="V4" s="7">
        <v>1</v>
      </c>
      <c r="W4" s="8" t="str">
        <f>INDEX(StandingsCalc!$B$2:$B$5,MATCH(LARGE(StandingsCalc!$F$2:$F$5,1),StandingsCalc!$F$2:$F$5,0))</f>
        <v>Τσεχία</v>
      </c>
      <c r="X4" s="7">
        <f>INDEX(StandingsCalc!$C$2:$C$5,MATCH(W4,StandingsCalc!$B$2:$B$5,0))</f>
        <v>6</v>
      </c>
      <c r="AA4" s="7">
        <v>1</v>
      </c>
      <c r="AB4" s="8" t="str">
        <f>INDEX(StandingsCalc!$B$6:$B$9,MATCH(LARGE(StandingsCalc!$F$6:$F$9,1),StandingsCalc!$F$6:$F$9,0))</f>
        <v>Καναδάς</v>
      </c>
      <c r="AC4" s="7">
        <f>INDEX(StandingsCalc!$C$6:$C$9,MATCH(AB4,StandingsCalc!$B$6:$B$9,0))</f>
        <v>5</v>
      </c>
      <c r="AF4" s="7">
        <v>1</v>
      </c>
      <c r="AG4" s="8" t="str">
        <f>INDEX(StandingsCalc!$B$10:$B$13,MATCH(LARGE(StandingsCalc!$F$10:$F$13,1),StandingsCalc!$F$10:$F$13,0))</f>
        <v>Βραζιλία</v>
      </c>
      <c r="AH4" s="7">
        <f>INDEX(StandingsCalc!$C$10:$C$13,MATCH(AG4,StandingsCalc!$B$10:$B$13,0))</f>
        <v>9</v>
      </c>
      <c r="AK4" s="7">
        <v>1</v>
      </c>
      <c r="AL4" s="8" t="str">
        <f>INDEX(StandingsCalc!$B$14:$B$17,MATCH(LARGE(StandingsCalc!$F$14:$F$17,1),StandingsCalc!$F$14:$F$17,0))</f>
        <v>Τουρκία</v>
      </c>
      <c r="AM4" s="7">
        <f>INDEX(StandingsCalc!$C$14:$C$17,MATCH(AL4,StandingsCalc!$B$14:$B$17,0))</f>
        <v>7</v>
      </c>
    </row>
    <row r="5" spans="1:39" ht="21.75" customHeight="1" x14ac:dyDescent="0.25">
      <c r="A5" s="42" t="s">
        <v>22</v>
      </c>
      <c r="B5" s="4" t="s">
        <v>23</v>
      </c>
      <c r="C5" s="5">
        <v>2</v>
      </c>
      <c r="D5" s="5" t="s">
        <v>13</v>
      </c>
      <c r="E5" s="5">
        <v>0</v>
      </c>
      <c r="F5" s="4" t="str">
        <f t="shared" si="0"/>
        <v>1</v>
      </c>
      <c r="G5" s="2"/>
      <c r="H5" s="42" t="s">
        <v>22</v>
      </c>
      <c r="I5" s="4" t="s">
        <v>24</v>
      </c>
      <c r="J5" s="5">
        <v>1</v>
      </c>
      <c r="K5" s="5" t="s">
        <v>13</v>
      </c>
      <c r="L5" s="5">
        <v>1</v>
      </c>
      <c r="M5" s="4" t="str">
        <f t="shared" si="1"/>
        <v>X</v>
      </c>
      <c r="N5" s="2"/>
      <c r="O5" s="42" t="s">
        <v>22</v>
      </c>
      <c r="P5" s="4" t="s">
        <v>25</v>
      </c>
      <c r="Q5" s="5">
        <v>1</v>
      </c>
      <c r="R5" s="5" t="s">
        <v>13</v>
      </c>
      <c r="S5" s="5">
        <v>1</v>
      </c>
      <c r="T5" s="4" t="str">
        <f t="shared" si="2"/>
        <v>X</v>
      </c>
      <c r="V5" s="7">
        <v>2</v>
      </c>
      <c r="W5" s="8" t="str">
        <f>INDEX(StandingsCalc!$B$2:$B$5,MATCH(LARGE(StandingsCalc!$F$2:$F$5,2),StandingsCalc!$F$2:$F$5,0))</f>
        <v>Μεξικό</v>
      </c>
      <c r="X5" s="7">
        <f>INDEX(StandingsCalc!$C$2:$C$5,MATCH(W5,StandingsCalc!$B$2:$B$5,0))</f>
        <v>6</v>
      </c>
      <c r="AA5" s="7">
        <v>2</v>
      </c>
      <c r="AB5" s="8" t="str">
        <f>INDEX(StandingsCalc!$B$6:$B$9,MATCH(LARGE(StandingsCalc!$F$6:$F$9,2),StandingsCalc!$F$6:$F$9,0))</f>
        <v>Ελβετία</v>
      </c>
      <c r="AC5" s="7">
        <f>INDEX(StandingsCalc!$C$6:$C$9,MATCH(AB5,StandingsCalc!$B$6:$B$9,0))</f>
        <v>5</v>
      </c>
      <c r="AF5" s="7">
        <v>2</v>
      </c>
      <c r="AG5" s="8" t="str">
        <f>INDEX(StandingsCalc!$B$10:$B$13,MATCH(LARGE(StandingsCalc!$F$10:$F$13,2),StandingsCalc!$F$10:$F$13,0))</f>
        <v>Μαρόκο</v>
      </c>
      <c r="AH5" s="7">
        <f>INDEX(StandingsCalc!$C$10:$C$13,MATCH(AG5,StandingsCalc!$B$10:$B$13,0))</f>
        <v>6</v>
      </c>
      <c r="AK5" s="7">
        <v>2</v>
      </c>
      <c r="AL5" s="8" t="str">
        <f>INDEX(StandingsCalc!$B$14:$B$17,MATCH(LARGE(StandingsCalc!$F$14:$F$17,2),StandingsCalc!$F$14:$F$17,0))</f>
        <v>Αυστραλία</v>
      </c>
      <c r="AM5" s="7">
        <f>INDEX(StandingsCalc!$C$14:$C$17,MATCH(AL5,StandingsCalc!$B$14:$B$17,0))</f>
        <v>6</v>
      </c>
    </row>
    <row r="6" spans="1:39" ht="21.75" customHeight="1" x14ac:dyDescent="0.25">
      <c r="A6" s="34"/>
      <c r="B6" s="4" t="s">
        <v>26</v>
      </c>
      <c r="C6" s="5">
        <v>0</v>
      </c>
      <c r="D6" s="5" t="s">
        <v>13</v>
      </c>
      <c r="E6" s="5">
        <v>1</v>
      </c>
      <c r="F6" s="4" t="str">
        <f t="shared" si="0"/>
        <v>2</v>
      </c>
      <c r="G6" s="2"/>
      <c r="H6" s="34"/>
      <c r="I6" s="4" t="s">
        <v>27</v>
      </c>
      <c r="J6" s="5">
        <v>2</v>
      </c>
      <c r="K6" s="5" t="s">
        <v>13</v>
      </c>
      <c r="L6" s="5">
        <v>2</v>
      </c>
      <c r="M6" s="4" t="str">
        <f t="shared" si="1"/>
        <v>X</v>
      </c>
      <c r="N6" s="2"/>
      <c r="O6" s="34"/>
      <c r="P6" s="4" t="s">
        <v>28</v>
      </c>
      <c r="Q6" s="5">
        <v>1</v>
      </c>
      <c r="R6" s="5" t="s">
        <v>13</v>
      </c>
      <c r="S6" s="5">
        <v>1</v>
      </c>
      <c r="T6" s="4" t="str">
        <f t="shared" si="2"/>
        <v>X</v>
      </c>
      <c r="V6" s="7">
        <v>3</v>
      </c>
      <c r="W6" s="23" t="str">
        <f>INDEX(StandingsCalc!$B$2:$B$5,MATCH(LARGE(StandingsCalc!$F$2:$F$5,3),StandingsCalc!$F$2:$F$5,0))</f>
        <v>Νότια Αφρική</v>
      </c>
      <c r="X6" s="7">
        <f>INDEX(StandingsCalc!$C$2:$C$5,MATCH(W6,StandingsCalc!$B$2:$B$5,0))</f>
        <v>4</v>
      </c>
      <c r="AA6" s="7">
        <v>3</v>
      </c>
      <c r="AB6" s="23" t="str">
        <f>INDEX(StandingsCalc!$B$6:$B$9,MATCH(LARGE(StandingsCalc!$F$6:$F$9,3),StandingsCalc!$F$6:$F$9,0))</f>
        <v>Κατάρ</v>
      </c>
      <c r="AC6" s="7">
        <f>INDEX(StandingsCalc!$C$6:$C$9,MATCH(AB6,StandingsCalc!$B$6:$B$9,0))</f>
        <v>2</v>
      </c>
      <c r="AF6" s="7">
        <v>3</v>
      </c>
      <c r="AG6" s="23" t="str">
        <f>INDEX(StandingsCalc!$B$10:$B$13,MATCH(LARGE(StandingsCalc!$F$10:$F$13,3),StandingsCalc!$F$10:$F$13,0))</f>
        <v>Σκωτία</v>
      </c>
      <c r="AH6" s="7">
        <f>INDEX(StandingsCalc!$C$10:$C$13,MATCH(AG6,StandingsCalc!$B$10:$B$13,0))</f>
        <v>1</v>
      </c>
      <c r="AK6" s="7">
        <v>3</v>
      </c>
      <c r="AL6" s="23" t="str">
        <f>INDEX(StandingsCalc!$B$14:$B$17,MATCH(LARGE(StandingsCalc!$F$14:$F$17,3),StandingsCalc!$F$14:$F$17,0))</f>
        <v>Παραγουάη</v>
      </c>
      <c r="AM6" s="7">
        <f>INDEX(StandingsCalc!$C$14:$C$17,MATCH(AL6,StandingsCalc!$B$14:$B$17,0))</f>
        <v>2</v>
      </c>
    </row>
    <row r="7" spans="1:39" ht="21.75" customHeight="1" x14ac:dyDescent="0.25">
      <c r="A7" s="37" t="s">
        <v>29</v>
      </c>
      <c r="B7" s="4" t="s">
        <v>30</v>
      </c>
      <c r="C7" s="5">
        <v>3</v>
      </c>
      <c r="D7" s="5" t="s">
        <v>13</v>
      </c>
      <c r="E7" s="5">
        <v>2</v>
      </c>
      <c r="F7" s="4" t="str">
        <f t="shared" si="0"/>
        <v>1</v>
      </c>
      <c r="G7" s="2"/>
      <c r="H7" s="37" t="s">
        <v>29</v>
      </c>
      <c r="I7" s="4" t="s">
        <v>31</v>
      </c>
      <c r="J7" s="5">
        <v>1</v>
      </c>
      <c r="K7" s="5" t="s">
        <v>13</v>
      </c>
      <c r="L7" s="5">
        <v>2</v>
      </c>
      <c r="M7" s="4" t="str">
        <f t="shared" si="1"/>
        <v>2</v>
      </c>
      <c r="N7" s="2"/>
      <c r="O7" s="37" t="s">
        <v>29</v>
      </c>
      <c r="P7" s="4" t="s">
        <v>32</v>
      </c>
      <c r="Q7" s="5">
        <v>1</v>
      </c>
      <c r="R7" s="5" t="s">
        <v>13</v>
      </c>
      <c r="S7" s="5">
        <v>2</v>
      </c>
      <c r="T7" s="4" t="str">
        <f t="shared" si="2"/>
        <v>2</v>
      </c>
      <c r="V7" s="7">
        <v>4</v>
      </c>
      <c r="W7" s="8" t="str">
        <f>INDEX(StandingsCalc!$B$2:$B$5,MATCH(LARGE(StandingsCalc!$F$2:$F$5,4),StandingsCalc!$F$2:$F$5,0))</f>
        <v>Νότια Κορέα</v>
      </c>
      <c r="X7" s="7">
        <f>INDEX(StandingsCalc!$C$2:$C$5,MATCH(W7,StandingsCalc!$B$2:$B$5,0))</f>
        <v>1</v>
      </c>
      <c r="AA7" s="7">
        <v>4</v>
      </c>
      <c r="AB7" s="8" t="str">
        <f>INDEX(StandingsCalc!$B$6:$B$9,MATCH(LARGE(StandingsCalc!$F$6:$F$9,4),StandingsCalc!$F$6:$F$9,0))</f>
        <v>Βοσνία και Ερζεγοβίνη</v>
      </c>
      <c r="AC7" s="7">
        <f>INDEX(StandingsCalc!$C$6:$C$9,MATCH(AB7,StandingsCalc!$B$6:$B$9,0))</f>
        <v>2</v>
      </c>
      <c r="AF7" s="7">
        <v>4</v>
      </c>
      <c r="AG7" s="8" t="str">
        <f>INDEX(StandingsCalc!$B$10:$B$13,MATCH(LARGE(StandingsCalc!$F$10:$F$13,4),StandingsCalc!$F$10:$F$13,0))</f>
        <v>Αϊτή</v>
      </c>
      <c r="AH7" s="7">
        <f>INDEX(StandingsCalc!$C$10:$C$13,MATCH(AG7,StandingsCalc!$B$10:$B$13,0))</f>
        <v>1</v>
      </c>
      <c r="AK7" s="7">
        <v>4</v>
      </c>
      <c r="AL7" s="8" t="str">
        <f>INDEX(StandingsCalc!$B$14:$B$17,MATCH(LARGE(StandingsCalc!$F$14:$F$17,4),StandingsCalc!$F$14:$F$17,0))</f>
        <v>ΗΠΑ</v>
      </c>
      <c r="AM7" s="7">
        <f>INDEX(StandingsCalc!$C$14:$C$17,MATCH(AL7,StandingsCalc!$B$14:$B$17,0))</f>
        <v>1</v>
      </c>
    </row>
    <row r="8" spans="1:39" ht="21.75" customHeight="1" x14ac:dyDescent="0.25">
      <c r="A8" s="34"/>
      <c r="B8" s="4" t="s">
        <v>33</v>
      </c>
      <c r="C8" s="5">
        <v>0</v>
      </c>
      <c r="D8" s="5" t="s">
        <v>13</v>
      </c>
      <c r="E8" s="5">
        <v>0</v>
      </c>
      <c r="F8" s="4" t="str">
        <f t="shared" si="0"/>
        <v>X</v>
      </c>
      <c r="G8" s="2"/>
      <c r="H8" s="34"/>
      <c r="I8" s="4" t="s">
        <v>34</v>
      </c>
      <c r="J8" s="5">
        <v>2</v>
      </c>
      <c r="K8" s="5" t="s">
        <v>13</v>
      </c>
      <c r="L8" s="5">
        <v>0</v>
      </c>
      <c r="M8" s="4" t="str">
        <f t="shared" si="1"/>
        <v>1</v>
      </c>
      <c r="N8" s="2"/>
      <c r="O8" s="34"/>
      <c r="P8" s="4" t="s">
        <v>35</v>
      </c>
      <c r="Q8" s="5">
        <v>1</v>
      </c>
      <c r="R8" s="5" t="s">
        <v>13</v>
      </c>
      <c r="S8" s="5">
        <v>0</v>
      </c>
      <c r="T8" s="4" t="str">
        <f t="shared" si="2"/>
        <v>1</v>
      </c>
      <c r="V8" s="9"/>
      <c r="W8" s="9"/>
      <c r="X8" s="9"/>
      <c r="AA8" s="9"/>
      <c r="AB8" s="9"/>
      <c r="AC8" s="9"/>
      <c r="AF8" s="9"/>
      <c r="AG8" s="9"/>
      <c r="AH8" s="9"/>
      <c r="AK8" s="9"/>
      <c r="AL8" s="9"/>
      <c r="AM8" s="9"/>
    </row>
    <row r="9" spans="1:39" ht="21.75" customHeight="1" x14ac:dyDescent="0.25">
      <c r="A9" s="36" t="s">
        <v>36</v>
      </c>
      <c r="B9" s="4" t="s">
        <v>37</v>
      </c>
      <c r="C9" s="5">
        <v>1</v>
      </c>
      <c r="D9" s="5" t="s">
        <v>13</v>
      </c>
      <c r="E9" s="5">
        <v>1</v>
      </c>
      <c r="F9" s="4" t="str">
        <f t="shared" si="0"/>
        <v>X</v>
      </c>
      <c r="G9" s="2"/>
      <c r="H9" s="36" t="s">
        <v>36</v>
      </c>
      <c r="I9" s="4" t="s">
        <v>38</v>
      </c>
      <c r="J9" s="5">
        <v>1</v>
      </c>
      <c r="K9" s="5" t="s">
        <v>13</v>
      </c>
      <c r="L9" s="5">
        <v>1</v>
      </c>
      <c r="M9" s="4" t="str">
        <f t="shared" si="1"/>
        <v>X</v>
      </c>
      <c r="N9" s="2"/>
      <c r="O9" s="36" t="s">
        <v>36</v>
      </c>
      <c r="P9" s="4" t="s">
        <v>39</v>
      </c>
      <c r="Q9" s="5">
        <v>2</v>
      </c>
      <c r="R9" s="5" t="s">
        <v>13</v>
      </c>
      <c r="S9" s="5">
        <v>1</v>
      </c>
      <c r="T9" s="4" t="str">
        <f>IF(OR(Q9="",S9=""),"",IF(Q9&gt;S9,"1",IF(Q9=S9,"X","2")))</f>
        <v>1</v>
      </c>
      <c r="V9" s="29" t="s">
        <v>40</v>
      </c>
      <c r="W9" s="30"/>
      <c r="X9" s="31"/>
      <c r="AA9" s="29" t="s">
        <v>41</v>
      </c>
      <c r="AB9" s="30"/>
      <c r="AC9" s="31"/>
      <c r="AF9" s="29" t="s">
        <v>42</v>
      </c>
      <c r="AG9" s="30"/>
      <c r="AH9" s="31"/>
      <c r="AK9" s="29" t="s">
        <v>43</v>
      </c>
      <c r="AL9" s="30"/>
      <c r="AM9" s="31"/>
    </row>
    <row r="10" spans="1:39" ht="21.75" customHeight="1" x14ac:dyDescent="0.25">
      <c r="A10" s="34"/>
      <c r="B10" s="4" t="s">
        <v>44</v>
      </c>
      <c r="C10" s="5">
        <v>0</v>
      </c>
      <c r="D10" s="5" t="s">
        <v>13</v>
      </c>
      <c r="E10" s="5">
        <v>2</v>
      </c>
      <c r="F10" s="4" t="str">
        <f t="shared" si="0"/>
        <v>2</v>
      </c>
      <c r="G10" s="2"/>
      <c r="H10" s="34"/>
      <c r="I10" s="4" t="s">
        <v>45</v>
      </c>
      <c r="J10" s="5">
        <v>1</v>
      </c>
      <c r="K10" s="5" t="s">
        <v>13</v>
      </c>
      <c r="L10" s="5">
        <v>2</v>
      </c>
      <c r="M10" s="4" t="str">
        <f t="shared" si="1"/>
        <v>2</v>
      </c>
      <c r="N10" s="2"/>
      <c r="O10" s="34"/>
      <c r="P10" s="4" t="s">
        <v>46</v>
      </c>
      <c r="Q10" s="5">
        <v>0</v>
      </c>
      <c r="R10" s="5" t="s">
        <v>13</v>
      </c>
      <c r="S10" s="5">
        <v>2</v>
      </c>
      <c r="T10" s="4" t="str">
        <f t="shared" si="2"/>
        <v>2</v>
      </c>
      <c r="V10" s="6" t="s">
        <v>16</v>
      </c>
      <c r="W10" s="6" t="s">
        <v>17</v>
      </c>
      <c r="X10" s="6" t="s">
        <v>18</v>
      </c>
      <c r="AA10" s="6" t="s">
        <v>16</v>
      </c>
      <c r="AB10" s="6" t="s">
        <v>17</v>
      </c>
      <c r="AC10" s="6" t="s">
        <v>18</v>
      </c>
      <c r="AF10" s="6" t="s">
        <v>16</v>
      </c>
      <c r="AG10" s="6" t="s">
        <v>17</v>
      </c>
      <c r="AH10" s="6" t="s">
        <v>18</v>
      </c>
      <c r="AK10" s="6" t="s">
        <v>16</v>
      </c>
      <c r="AL10" s="6" t="s">
        <v>17</v>
      </c>
      <c r="AM10" s="6" t="s">
        <v>18</v>
      </c>
    </row>
    <row r="11" spans="1:39" ht="21.75" customHeight="1" x14ac:dyDescent="0.25">
      <c r="A11" s="44" t="s">
        <v>47</v>
      </c>
      <c r="B11" s="4" t="s">
        <v>48</v>
      </c>
      <c r="C11" s="5">
        <v>3</v>
      </c>
      <c r="D11" s="5" t="s">
        <v>13</v>
      </c>
      <c r="E11" s="5">
        <v>0</v>
      </c>
      <c r="F11" s="4" t="str">
        <f t="shared" si="0"/>
        <v>1</v>
      </c>
      <c r="G11" s="2"/>
      <c r="H11" s="44" t="s">
        <v>47</v>
      </c>
      <c r="I11" s="4" t="s">
        <v>49</v>
      </c>
      <c r="J11" s="5">
        <v>3</v>
      </c>
      <c r="K11" s="5" t="s">
        <v>13</v>
      </c>
      <c r="L11" s="5">
        <v>1</v>
      </c>
      <c r="M11" s="4" t="str">
        <f t="shared" si="1"/>
        <v>1</v>
      </c>
      <c r="N11" s="2"/>
      <c r="O11" s="44" t="s">
        <v>47</v>
      </c>
      <c r="P11" s="4" t="s">
        <v>50</v>
      </c>
      <c r="Q11" s="5">
        <v>1</v>
      </c>
      <c r="R11" s="5" t="s">
        <v>13</v>
      </c>
      <c r="S11" s="5">
        <v>2</v>
      </c>
      <c r="T11" s="4" t="str">
        <f t="shared" si="2"/>
        <v>2</v>
      </c>
      <c r="V11" s="7">
        <v>1</v>
      </c>
      <c r="W11" s="8" t="str">
        <f>INDEX(StandingsCalc!$B$18:$B$21,MATCH(LARGE(StandingsCalc!$F$18:$F$21,1),StandingsCalc!$F$18:$F$21,0))</f>
        <v>Γερμανία</v>
      </c>
      <c r="X11" s="7">
        <f>INDEX(StandingsCalc!$C$18:$C$21,MATCH(W11,StandingsCalc!$B$18:$B$21,0))</f>
        <v>9</v>
      </c>
      <c r="AA11" s="7">
        <v>1</v>
      </c>
      <c r="AB11" s="8" t="str">
        <f>INDEX(StandingsCalc!$B$22:$B$25,MATCH(LARGE(StandingsCalc!$F$22:$F$25,1),StandingsCalc!$F$22:$F$25,0))</f>
        <v>Ολλανδία</v>
      </c>
      <c r="AC11" s="7">
        <f>INDEX(StandingsCalc!$C$22:$C$25,MATCH(AB11,StandingsCalc!$B$22:$B$25,0))</f>
        <v>7</v>
      </c>
      <c r="AF11" s="7">
        <v>1</v>
      </c>
      <c r="AG11" s="8" t="str">
        <f>INDEX(StandingsCalc!$B$26:$B$29,MATCH(LARGE(StandingsCalc!$F$26:$F$29,1),StandingsCalc!$F$26:$F$29,0))</f>
        <v>Βέλγιο</v>
      </c>
      <c r="AH11" s="7">
        <f>INDEX(StandingsCalc!$C$26:$C$29,MATCH(AG11,StandingsCalc!$B$26:$B$29,0))</f>
        <v>7</v>
      </c>
      <c r="AK11" s="7">
        <v>1</v>
      </c>
      <c r="AL11" s="8" t="str">
        <f>INDEX(StandingsCalc!$B$30:$B$33,MATCH(LARGE(StandingsCalc!$F$30:$F$33,1),StandingsCalc!$F$30:$F$33,0))</f>
        <v>Ισπανία</v>
      </c>
      <c r="AM11" s="7">
        <f>INDEX(StandingsCalc!$C$30:$C$33,MATCH(AL11,StandingsCalc!$B$30:$B$33,0))</f>
        <v>9</v>
      </c>
    </row>
    <row r="12" spans="1:39" ht="21.75" customHeight="1" x14ac:dyDescent="0.25">
      <c r="A12" s="34"/>
      <c r="B12" s="4" t="s">
        <v>51</v>
      </c>
      <c r="C12" s="5">
        <v>0</v>
      </c>
      <c r="D12" s="5" t="s">
        <v>13</v>
      </c>
      <c r="E12" s="5">
        <v>1</v>
      </c>
      <c r="F12" s="4" t="str">
        <f t="shared" si="0"/>
        <v>2</v>
      </c>
      <c r="G12" s="2"/>
      <c r="H12" s="34"/>
      <c r="I12" s="4" t="s">
        <v>52</v>
      </c>
      <c r="J12" s="5">
        <v>0</v>
      </c>
      <c r="K12" s="5" t="s">
        <v>13</v>
      </c>
      <c r="L12" s="5">
        <v>0</v>
      </c>
      <c r="M12" s="4" t="str">
        <f t="shared" si="1"/>
        <v>X</v>
      </c>
      <c r="N12" s="2"/>
      <c r="O12" s="34"/>
      <c r="P12" s="4" t="s">
        <v>53</v>
      </c>
      <c r="Q12" s="5">
        <v>0</v>
      </c>
      <c r="R12" s="5" t="s">
        <v>13</v>
      </c>
      <c r="S12" s="5">
        <v>1</v>
      </c>
      <c r="T12" s="4" t="str">
        <f t="shared" si="2"/>
        <v>2</v>
      </c>
      <c r="V12" s="7">
        <v>2</v>
      </c>
      <c r="W12" s="8" t="str">
        <f>INDEX(StandingsCalc!$B$18:$B$21,MATCH(LARGE(StandingsCalc!$F$18:$F$21,2),StandingsCalc!$F$18:$F$21,0))</f>
        <v>Εκουαδόρ</v>
      </c>
      <c r="X12" s="7">
        <f>INDEX(StandingsCalc!$C$18:$C$21,MATCH(W12,StandingsCalc!$B$18:$B$21,0))</f>
        <v>4</v>
      </c>
      <c r="AA12" s="7">
        <v>2</v>
      </c>
      <c r="AB12" s="8" t="str">
        <f>INDEX(StandingsCalc!$B$22:$B$25,MATCH(LARGE(StandingsCalc!$F$22:$F$25,2),StandingsCalc!$F$22:$F$25,0))</f>
        <v>Σουηδία</v>
      </c>
      <c r="AC12" s="7">
        <f>INDEX(StandingsCalc!$C$22:$C$25,MATCH(AB12,StandingsCalc!$B$22:$B$25,0))</f>
        <v>5</v>
      </c>
      <c r="AF12" s="7">
        <v>2</v>
      </c>
      <c r="AG12" s="8" t="str">
        <f>INDEX(StandingsCalc!$B$26:$B$29,MATCH(LARGE(StandingsCalc!$F$26:$F$29,2),StandingsCalc!$F$26:$F$29,0))</f>
        <v>Αίγυπτος</v>
      </c>
      <c r="AH12" s="7">
        <f>INDEX(StandingsCalc!$C$26:$C$29,MATCH(AG12,StandingsCalc!$B$26:$B$29,0))</f>
        <v>6</v>
      </c>
      <c r="AK12" s="7">
        <v>2</v>
      </c>
      <c r="AL12" s="8" t="str">
        <f>INDEX(StandingsCalc!$B$30:$B$33,MATCH(LARGE(StandingsCalc!$F$30:$F$33,2),StandingsCalc!$F$30:$F$33,0))</f>
        <v>Ουρουγουάη</v>
      </c>
      <c r="AM12" s="7">
        <f>INDEX(StandingsCalc!$C$30:$C$33,MATCH(AL12,StandingsCalc!$B$30:$B$33,0))</f>
        <v>4</v>
      </c>
    </row>
    <row r="13" spans="1:39" ht="21.75" customHeight="1" x14ac:dyDescent="0.25">
      <c r="A13" s="43" t="s">
        <v>54</v>
      </c>
      <c r="B13" s="4" t="s">
        <v>55</v>
      </c>
      <c r="C13" s="5">
        <v>2</v>
      </c>
      <c r="D13" s="5" t="s">
        <v>13</v>
      </c>
      <c r="E13" s="5">
        <v>1</v>
      </c>
      <c r="F13" s="4" t="str">
        <f t="shared" si="0"/>
        <v>1</v>
      </c>
      <c r="G13" s="2"/>
      <c r="H13" s="43" t="s">
        <v>54</v>
      </c>
      <c r="I13" s="4" t="s">
        <v>56</v>
      </c>
      <c r="J13" s="5">
        <v>1</v>
      </c>
      <c r="K13" s="5" t="s">
        <v>13</v>
      </c>
      <c r="L13" s="5">
        <v>1</v>
      </c>
      <c r="M13" s="4" t="str">
        <f t="shared" si="1"/>
        <v>X</v>
      </c>
      <c r="N13" s="2"/>
      <c r="O13" s="43" t="s">
        <v>54</v>
      </c>
      <c r="P13" s="4" t="s">
        <v>57</v>
      </c>
      <c r="Q13" s="5">
        <v>1</v>
      </c>
      <c r="R13" s="5" t="s">
        <v>13</v>
      </c>
      <c r="S13" s="5">
        <v>1</v>
      </c>
      <c r="T13" s="4" t="str">
        <f t="shared" si="2"/>
        <v>X</v>
      </c>
      <c r="V13" s="7">
        <v>3</v>
      </c>
      <c r="W13" s="23" t="str">
        <f>INDEX(StandingsCalc!$B$18:$B$21,MATCH(LARGE(StandingsCalc!$F$18:$F$21,3),StandingsCalc!$F$18:$F$21,0))</f>
        <v>Ακτή Ελεφαντοστού</v>
      </c>
      <c r="X13" s="7">
        <f>INDEX(StandingsCalc!$C$18:$C$21,MATCH(W13,StandingsCalc!$B$18:$B$21,0))</f>
        <v>3</v>
      </c>
      <c r="AA13" s="7">
        <v>3</v>
      </c>
      <c r="AB13" s="23" t="str">
        <f>INDEX(StandingsCalc!$B$22:$B$25,MATCH(LARGE(StandingsCalc!$F$22:$F$25,3),StandingsCalc!$F$22:$F$25,0))</f>
        <v>Τυνησία</v>
      </c>
      <c r="AC13" s="7">
        <f>INDEX(StandingsCalc!$C$22:$C$25,MATCH(AB13,StandingsCalc!$B$22:$B$25,0))</f>
        <v>3</v>
      </c>
      <c r="AF13" s="7">
        <v>3</v>
      </c>
      <c r="AG13" s="8" t="str">
        <f>INDEX(StandingsCalc!$B$26:$B$29,MATCH(LARGE(StandingsCalc!$F$26:$F$29,3),StandingsCalc!$F$26:$F$29,0))</f>
        <v>Ιράν</v>
      </c>
      <c r="AH13" s="7">
        <f>INDEX(StandingsCalc!$C$26:$C$29,MATCH(AG13,StandingsCalc!$B$26:$B$29,0))</f>
        <v>2</v>
      </c>
      <c r="AK13" s="7">
        <v>3</v>
      </c>
      <c r="AL13" s="8" t="str">
        <f>INDEX(StandingsCalc!$B$30:$B$33,MATCH(LARGE(StandingsCalc!$F$30:$F$33,3),StandingsCalc!$F$30:$F$33,0))</f>
        <v>Σαουδική Αραβία</v>
      </c>
      <c r="AM13" s="7">
        <f>INDEX(StandingsCalc!$C$30:$C$33,MATCH(AL13,StandingsCalc!$B$30:$B$33,0))</f>
        <v>2</v>
      </c>
    </row>
    <row r="14" spans="1:39" ht="21.75" customHeight="1" x14ac:dyDescent="0.25">
      <c r="A14" s="34"/>
      <c r="B14" s="4" t="s">
        <v>58</v>
      </c>
      <c r="C14" s="5">
        <v>2</v>
      </c>
      <c r="D14" s="5" t="s">
        <v>13</v>
      </c>
      <c r="E14" s="5">
        <v>0</v>
      </c>
      <c r="F14" s="4" t="str">
        <f t="shared" si="0"/>
        <v>1</v>
      </c>
      <c r="G14" s="2"/>
      <c r="H14" s="34"/>
      <c r="I14" s="4" t="s">
        <v>59</v>
      </c>
      <c r="J14" s="5">
        <v>1</v>
      </c>
      <c r="K14" s="5" t="s">
        <v>13</v>
      </c>
      <c r="L14" s="5">
        <v>0</v>
      </c>
      <c r="M14" s="4" t="str">
        <f t="shared" si="1"/>
        <v>1</v>
      </c>
      <c r="N14" s="2"/>
      <c r="O14" s="34"/>
      <c r="P14" s="4" t="s">
        <v>60</v>
      </c>
      <c r="Q14" s="5">
        <v>1</v>
      </c>
      <c r="R14" s="5" t="s">
        <v>13</v>
      </c>
      <c r="S14" s="5">
        <v>2</v>
      </c>
      <c r="T14" s="4" t="str">
        <f t="shared" si="2"/>
        <v>2</v>
      </c>
      <c r="V14" s="7">
        <v>4</v>
      </c>
      <c r="W14" s="8" t="str">
        <f>INDEX(StandingsCalc!$B$18:$B$21,MATCH(LARGE(StandingsCalc!$F$18:$F$21,4),StandingsCalc!$F$18:$F$21,0))</f>
        <v>Κουρασάο</v>
      </c>
      <c r="X14" s="7">
        <f>INDEX(StandingsCalc!$C$18:$C$21,MATCH(W14,StandingsCalc!$B$18:$B$21,0))</f>
        <v>1</v>
      </c>
      <c r="AA14" s="7">
        <v>4</v>
      </c>
      <c r="AB14" s="8" t="str">
        <f>INDEX(StandingsCalc!$B$22:$B$25,MATCH(LARGE(StandingsCalc!$F$22:$F$25,4),StandingsCalc!$F$22:$F$25,0))</f>
        <v>Ιαπωνία</v>
      </c>
      <c r="AC14" s="7">
        <f>INDEX(StandingsCalc!$C$22:$C$25,MATCH(AB14,StandingsCalc!$B$22:$B$25,0))</f>
        <v>1</v>
      </c>
      <c r="AF14" s="7">
        <v>4</v>
      </c>
      <c r="AG14" s="8" t="str">
        <f>INDEX(StandingsCalc!$B$26:$B$29,MATCH(LARGE(StandingsCalc!$F$26:$F$29,4),StandingsCalc!$F$26:$F$29,0))</f>
        <v>Νέα Ζηλανδία</v>
      </c>
      <c r="AH14" s="7">
        <f>INDEX(StandingsCalc!$C$26:$C$29,MATCH(AG14,StandingsCalc!$B$26:$B$29,0))</f>
        <v>1</v>
      </c>
      <c r="AK14" s="7">
        <v>4</v>
      </c>
      <c r="AL14" s="8" t="str">
        <f>INDEX(StandingsCalc!$B$30:$B$33,MATCH(LARGE(StandingsCalc!$F$30:$F$33,4),StandingsCalc!$F$30:$F$33,0))</f>
        <v>Πράσινο Ακρωτήριο</v>
      </c>
      <c r="AM14" s="7">
        <f>INDEX(StandingsCalc!$C$30:$C$33,MATCH(AL14,StandingsCalc!$B$30:$B$33,0))</f>
        <v>1</v>
      </c>
    </row>
    <row r="15" spans="1:39" ht="21.75" customHeight="1" x14ac:dyDescent="0.25">
      <c r="A15" s="48" t="s">
        <v>61</v>
      </c>
      <c r="B15" s="4" t="s">
        <v>62</v>
      </c>
      <c r="C15" s="5">
        <v>2</v>
      </c>
      <c r="D15" s="5" t="s">
        <v>13</v>
      </c>
      <c r="E15" s="5">
        <v>1</v>
      </c>
      <c r="F15" s="4" t="str">
        <f t="shared" si="0"/>
        <v>1</v>
      </c>
      <c r="G15" s="2"/>
      <c r="H15" s="48" t="s">
        <v>61</v>
      </c>
      <c r="I15" s="4" t="s">
        <v>63</v>
      </c>
      <c r="J15" s="5">
        <v>1</v>
      </c>
      <c r="K15" s="5" t="s">
        <v>13</v>
      </c>
      <c r="L15" s="5">
        <v>1</v>
      </c>
      <c r="M15" s="4" t="str">
        <f t="shared" si="1"/>
        <v>X</v>
      </c>
      <c r="N15" s="2"/>
      <c r="O15" s="48" t="s">
        <v>61</v>
      </c>
      <c r="P15" s="4" t="s">
        <v>64</v>
      </c>
      <c r="Q15" s="5">
        <v>2</v>
      </c>
      <c r="R15" s="5" t="s">
        <v>13</v>
      </c>
      <c r="S15" s="5">
        <v>1</v>
      </c>
      <c r="T15" s="4" t="str">
        <f t="shared" si="2"/>
        <v>1</v>
      </c>
      <c r="V15" s="9"/>
      <c r="W15" s="9"/>
      <c r="X15" s="9"/>
      <c r="AA15" s="9"/>
      <c r="AB15" s="9"/>
      <c r="AC15" s="9"/>
      <c r="AF15" s="9"/>
      <c r="AG15" s="9"/>
      <c r="AH15" s="9"/>
      <c r="AK15" s="9"/>
      <c r="AL15" s="9"/>
      <c r="AM15" s="9"/>
    </row>
    <row r="16" spans="1:39" ht="21.75" customHeight="1" x14ac:dyDescent="0.25">
      <c r="A16" s="34"/>
      <c r="B16" s="4" t="s">
        <v>65</v>
      </c>
      <c r="C16" s="5">
        <v>0</v>
      </c>
      <c r="D16" s="5" t="s">
        <v>13</v>
      </c>
      <c r="E16" s="5">
        <v>0</v>
      </c>
      <c r="F16" s="4" t="str">
        <f t="shared" si="0"/>
        <v>X</v>
      </c>
      <c r="G16" s="2"/>
      <c r="H16" s="34"/>
      <c r="I16" s="4" t="s">
        <v>66</v>
      </c>
      <c r="J16" s="5">
        <v>0</v>
      </c>
      <c r="K16" s="5" t="s">
        <v>13</v>
      </c>
      <c r="L16" s="5">
        <v>1</v>
      </c>
      <c r="M16" s="4" t="str">
        <f t="shared" si="1"/>
        <v>2</v>
      </c>
      <c r="N16" s="2"/>
      <c r="O16" s="34"/>
      <c r="P16" s="4" t="s">
        <v>67</v>
      </c>
      <c r="Q16" s="5">
        <v>1</v>
      </c>
      <c r="R16" s="5" t="s">
        <v>13</v>
      </c>
      <c r="S16" s="5">
        <v>2</v>
      </c>
      <c r="T16" s="4" t="str">
        <f t="shared" si="2"/>
        <v>2</v>
      </c>
      <c r="V16" s="29" t="s">
        <v>68</v>
      </c>
      <c r="W16" s="30"/>
      <c r="X16" s="31"/>
      <c r="AA16" s="29" t="s">
        <v>69</v>
      </c>
      <c r="AB16" s="30"/>
      <c r="AC16" s="31"/>
      <c r="AF16" s="29" t="s">
        <v>70</v>
      </c>
      <c r="AG16" s="30"/>
      <c r="AH16" s="31"/>
      <c r="AK16" s="29" t="s">
        <v>71</v>
      </c>
      <c r="AL16" s="30"/>
      <c r="AM16" s="31"/>
    </row>
    <row r="17" spans="1:40" ht="21.75" customHeight="1" x14ac:dyDescent="0.25">
      <c r="A17" s="52" t="s">
        <v>72</v>
      </c>
      <c r="B17" s="4" t="s">
        <v>73</v>
      </c>
      <c r="C17" s="5">
        <v>3</v>
      </c>
      <c r="D17" s="5" t="s">
        <v>13</v>
      </c>
      <c r="E17" s="5">
        <v>0</v>
      </c>
      <c r="F17" s="4" t="str">
        <f t="shared" si="0"/>
        <v>1</v>
      </c>
      <c r="G17" s="2"/>
      <c r="H17" s="52" t="s">
        <v>72</v>
      </c>
      <c r="I17" s="4" t="s">
        <v>74</v>
      </c>
      <c r="J17" s="5">
        <v>3</v>
      </c>
      <c r="K17" s="5" t="s">
        <v>13</v>
      </c>
      <c r="L17" s="5">
        <v>2</v>
      </c>
      <c r="M17" s="4" t="str">
        <f t="shared" si="1"/>
        <v>1</v>
      </c>
      <c r="N17" s="2"/>
      <c r="O17" s="52" t="s">
        <v>72</v>
      </c>
      <c r="P17" s="4" t="s">
        <v>75</v>
      </c>
      <c r="Q17" s="5">
        <v>1</v>
      </c>
      <c r="R17" s="5" t="s">
        <v>13</v>
      </c>
      <c r="S17" s="5">
        <v>1</v>
      </c>
      <c r="T17" s="4" t="str">
        <f t="shared" si="2"/>
        <v>X</v>
      </c>
      <c r="V17" s="6" t="s">
        <v>16</v>
      </c>
      <c r="W17" s="6" t="s">
        <v>17</v>
      </c>
      <c r="X17" s="6" t="s">
        <v>18</v>
      </c>
      <c r="AA17" s="6" t="s">
        <v>16</v>
      </c>
      <c r="AB17" s="6" t="s">
        <v>17</v>
      </c>
      <c r="AC17" s="6" t="s">
        <v>18</v>
      </c>
      <c r="AF17" s="6" t="s">
        <v>16</v>
      </c>
      <c r="AG17" s="6" t="s">
        <v>17</v>
      </c>
      <c r="AH17" s="6" t="s">
        <v>18</v>
      </c>
      <c r="AK17" s="6" t="s">
        <v>16</v>
      </c>
      <c r="AL17" s="6" t="s">
        <v>17</v>
      </c>
      <c r="AM17" s="6" t="s">
        <v>18</v>
      </c>
    </row>
    <row r="18" spans="1:40" ht="21.75" customHeight="1" x14ac:dyDescent="0.25">
      <c r="A18" s="34"/>
      <c r="B18" s="4" t="s">
        <v>76</v>
      </c>
      <c r="C18" s="5">
        <v>1</v>
      </c>
      <c r="D18" s="5" t="s">
        <v>13</v>
      </c>
      <c r="E18" s="5">
        <v>1</v>
      </c>
      <c r="F18" s="4" t="str">
        <f t="shared" si="0"/>
        <v>X</v>
      </c>
      <c r="G18" s="2"/>
      <c r="H18" s="34"/>
      <c r="I18" s="4" t="s">
        <v>77</v>
      </c>
      <c r="J18" s="5">
        <v>1</v>
      </c>
      <c r="K18" s="5" t="s">
        <v>13</v>
      </c>
      <c r="L18" s="5">
        <v>0</v>
      </c>
      <c r="M18" s="4" t="str">
        <f t="shared" si="1"/>
        <v>1</v>
      </c>
      <c r="N18" s="2"/>
      <c r="O18" s="34"/>
      <c r="P18" s="4" t="s">
        <v>78</v>
      </c>
      <c r="Q18" s="5">
        <v>2</v>
      </c>
      <c r="R18" s="5" t="s">
        <v>13</v>
      </c>
      <c r="S18" s="5">
        <v>4</v>
      </c>
      <c r="T18" s="4" t="str">
        <f t="shared" si="2"/>
        <v>2</v>
      </c>
      <c r="V18" s="7">
        <v>1</v>
      </c>
      <c r="W18" s="8" t="str">
        <f>INDEX(StandingsCalc!$B$34:$B$37,MATCH(LARGE(StandingsCalc!$F$34:$F$37,1),StandingsCalc!$F$34:$F$37,0))</f>
        <v>Γαλλία</v>
      </c>
      <c r="X18" s="7">
        <f>INDEX(StandingsCalc!$C$34:$C$37,MATCH(W18,StandingsCalc!$B$34:$B$37,0))</f>
        <v>9</v>
      </c>
      <c r="AA18" s="7">
        <v>1</v>
      </c>
      <c r="AB18" s="8" t="str">
        <f>INDEX(StandingsCalc!$B$38:$B$41,MATCH(LARGE(StandingsCalc!$F$38:$F$41,1),StandingsCalc!$F$38:$F$41,0))</f>
        <v>Αργεντινή</v>
      </c>
      <c r="AC18" s="7">
        <f>INDEX(StandingsCalc!$C$38:$C$41,MATCH(AB18,StandingsCalc!$B$38:$B$41,0))</f>
        <v>9</v>
      </c>
      <c r="AF18" s="7">
        <v>1</v>
      </c>
      <c r="AG18" s="8" t="str">
        <f>INDEX(StandingsCalc!$B$42:$B$45,MATCH(LARGE(StandingsCalc!$F$42:$F$45,1),StandingsCalc!$F$42:$F$45,0))</f>
        <v>Πορτογαλία</v>
      </c>
      <c r="AH18" s="7">
        <f>INDEX(StandingsCalc!$C$42:$C$45,MATCH(AG18,StandingsCalc!$B$42:$B$45,0))</f>
        <v>9</v>
      </c>
      <c r="AK18" s="7">
        <v>1</v>
      </c>
      <c r="AL18" s="8" t="str">
        <f>INDEX(StandingsCalc!$B$46:$B$49,MATCH(LARGE(StandingsCalc!$F$46:$F$49,1),StandingsCalc!$F$46:$F$49,0))</f>
        <v>Αγγλία</v>
      </c>
      <c r="AM18" s="7">
        <f>INDEX(StandingsCalc!$C$46:$C$49,MATCH(AL18,StandingsCalc!$B$46:$B$49,0))</f>
        <v>9</v>
      </c>
    </row>
    <row r="19" spans="1:40" ht="21.75" customHeight="1" x14ac:dyDescent="0.25">
      <c r="A19" s="54" t="s">
        <v>79</v>
      </c>
      <c r="B19" s="4" t="s">
        <v>80</v>
      </c>
      <c r="C19" s="5">
        <v>2</v>
      </c>
      <c r="D19" s="5" t="s">
        <v>13</v>
      </c>
      <c r="E19" s="5">
        <v>1</v>
      </c>
      <c r="F19" s="4" t="str">
        <f t="shared" si="0"/>
        <v>1</v>
      </c>
      <c r="G19" s="2"/>
      <c r="H19" s="54" t="s">
        <v>79</v>
      </c>
      <c r="I19" s="4" t="s">
        <v>81</v>
      </c>
      <c r="J19" s="5">
        <v>2</v>
      </c>
      <c r="K19" s="5" t="s">
        <v>13</v>
      </c>
      <c r="L19" s="5">
        <v>1</v>
      </c>
      <c r="M19" s="4" t="str">
        <f t="shared" si="1"/>
        <v>1</v>
      </c>
      <c r="N19" s="2"/>
      <c r="O19" s="54" t="s">
        <v>79</v>
      </c>
      <c r="P19" s="4" t="s">
        <v>82</v>
      </c>
      <c r="Q19" s="5">
        <v>2</v>
      </c>
      <c r="R19" s="5" t="s">
        <v>13</v>
      </c>
      <c r="S19" s="5">
        <v>3</v>
      </c>
      <c r="T19" s="4" t="str">
        <f t="shared" si="2"/>
        <v>2</v>
      </c>
      <c r="V19" s="7">
        <v>2</v>
      </c>
      <c r="W19" s="8" t="str">
        <f>INDEX(StandingsCalc!$B$34:$B$37,MATCH(LARGE(StandingsCalc!$F$34:$F$37,2),StandingsCalc!$F$34:$F$37,0))</f>
        <v>Σενεγάλη</v>
      </c>
      <c r="X19" s="7">
        <f>INDEX(StandingsCalc!$C$34:$C$37,MATCH(W19,StandingsCalc!$B$34:$B$37,0))</f>
        <v>4</v>
      </c>
      <c r="AA19" s="7">
        <v>2</v>
      </c>
      <c r="AB19" s="8" t="str">
        <f>INDEX(StandingsCalc!$B$38:$B$41,MATCH(LARGE(StandingsCalc!$F$38:$F$41,2),StandingsCalc!$F$38:$F$41,0))</f>
        <v>Αυστρία</v>
      </c>
      <c r="AC19" s="7">
        <f>INDEX(StandingsCalc!$C$38:$C$41,MATCH(AB19,StandingsCalc!$B$38:$B$41,0))</f>
        <v>6</v>
      </c>
      <c r="AF19" s="7">
        <v>2</v>
      </c>
      <c r="AG19" s="8" t="str">
        <f>INDEX(StandingsCalc!$B$42:$B$45,MATCH(LARGE(StandingsCalc!$F$42:$F$45,2),StandingsCalc!$F$42:$F$45,0))</f>
        <v>Ουζμπεκιστάν</v>
      </c>
      <c r="AH19" s="7">
        <f>INDEX(StandingsCalc!$C$42:$C$45,MATCH(AG19,StandingsCalc!$B$42:$B$45,0))</f>
        <v>4</v>
      </c>
      <c r="AK19" s="7">
        <v>2</v>
      </c>
      <c r="AL19" s="8" t="str">
        <f>INDEX(StandingsCalc!$B$46:$B$49,MATCH(LARGE(StandingsCalc!$F$46:$F$49,2),StandingsCalc!$F$46:$F$49,0))</f>
        <v>Κροατία</v>
      </c>
      <c r="AM19" s="7">
        <f>INDEX(StandingsCalc!$C$46:$C$49,MATCH(AL19,StandingsCalc!$B$46:$B$49,0))</f>
        <v>6</v>
      </c>
    </row>
    <row r="20" spans="1:40" ht="21.75" customHeight="1" x14ac:dyDescent="0.25">
      <c r="A20" s="34"/>
      <c r="B20" s="4" t="s">
        <v>83</v>
      </c>
      <c r="C20" s="5">
        <v>1</v>
      </c>
      <c r="D20" s="5" t="s">
        <v>13</v>
      </c>
      <c r="E20" s="5">
        <v>1</v>
      </c>
      <c r="F20" s="4" t="str">
        <f t="shared" si="0"/>
        <v>X</v>
      </c>
      <c r="G20" s="2"/>
      <c r="H20" s="34"/>
      <c r="I20" s="4" t="s">
        <v>84</v>
      </c>
      <c r="J20" s="5">
        <v>0</v>
      </c>
      <c r="K20" s="5" t="s">
        <v>13</v>
      </c>
      <c r="L20" s="5">
        <v>1</v>
      </c>
      <c r="M20" s="4" t="str">
        <f t="shared" si="1"/>
        <v>2</v>
      </c>
      <c r="N20" s="2"/>
      <c r="O20" s="34"/>
      <c r="P20" s="4" t="s">
        <v>85</v>
      </c>
      <c r="Q20" s="5">
        <v>1</v>
      </c>
      <c r="R20" s="5" t="s">
        <v>13</v>
      </c>
      <c r="S20" s="5">
        <v>1</v>
      </c>
      <c r="T20" s="4" t="str">
        <f t="shared" si="2"/>
        <v>X</v>
      </c>
      <c r="V20" s="7">
        <v>3</v>
      </c>
      <c r="W20" s="23" t="str">
        <f>INDEX(StandingsCalc!$B$34:$B$37,MATCH(LARGE(StandingsCalc!$F$34:$F$37,3),StandingsCalc!$F$34:$F$37,0))</f>
        <v>Ιράκ</v>
      </c>
      <c r="X20" s="7">
        <f>INDEX(StandingsCalc!$C$34:$C$37,MATCH(W20,StandingsCalc!$B$34:$B$37,0))</f>
        <v>2</v>
      </c>
      <c r="AA20" s="7">
        <v>3</v>
      </c>
      <c r="AB20" s="23" t="str">
        <f>INDEX(StandingsCalc!$B$38:$B$41,MATCH(LARGE(StandingsCalc!$F$38:$F$41,3),StandingsCalc!$F$38:$F$41,0))</f>
        <v>Αλγερία</v>
      </c>
      <c r="AC20" s="7">
        <f>INDEX(StandingsCalc!$C$38:$C$41,MATCH(AB20,StandingsCalc!$B$38:$B$41,0))</f>
        <v>1</v>
      </c>
      <c r="AF20" s="7">
        <v>3</v>
      </c>
      <c r="AG20" s="8" t="str">
        <f>INDEX(StandingsCalc!$B$42:$B$45,MATCH(LARGE(StandingsCalc!$F$42:$F$45,3),StandingsCalc!$F$42:$F$45,0))</f>
        <v>Κολομβία</v>
      </c>
      <c r="AH20" s="7">
        <f>INDEX(StandingsCalc!$C$42:$C$45,MATCH(AG20,StandingsCalc!$B$42:$B$45,0))</f>
        <v>3</v>
      </c>
      <c r="AK20" s="7">
        <v>3</v>
      </c>
      <c r="AL20" s="8" t="str">
        <f>INDEX(StandingsCalc!$B$46:$B$49,MATCH(LARGE(StandingsCalc!$F$46:$F$49,3),StandingsCalc!$F$46:$F$49,0))</f>
        <v>Παναμάς</v>
      </c>
      <c r="AM20" s="7">
        <f>INDEX(StandingsCalc!$C$46:$C$49,MATCH(AL20,StandingsCalc!$B$46:$B$49,0))</f>
        <v>1</v>
      </c>
    </row>
    <row r="21" spans="1:40" ht="21.75" customHeight="1" x14ac:dyDescent="0.25">
      <c r="A21" s="33" t="s">
        <v>86</v>
      </c>
      <c r="B21" s="4" t="s">
        <v>87</v>
      </c>
      <c r="C21" s="5">
        <v>2</v>
      </c>
      <c r="D21" s="5" t="s">
        <v>13</v>
      </c>
      <c r="E21" s="5">
        <v>0</v>
      </c>
      <c r="F21" s="4" t="str">
        <f t="shared" si="0"/>
        <v>1</v>
      </c>
      <c r="G21" s="2"/>
      <c r="H21" s="33" t="s">
        <v>86</v>
      </c>
      <c r="I21" s="4" t="s">
        <v>88</v>
      </c>
      <c r="J21" s="5">
        <v>3</v>
      </c>
      <c r="K21" s="5" t="s">
        <v>13</v>
      </c>
      <c r="L21" s="5">
        <v>1</v>
      </c>
      <c r="M21" s="4" t="str">
        <f t="shared" si="1"/>
        <v>1</v>
      </c>
      <c r="N21" s="2"/>
      <c r="O21" s="33" t="s">
        <v>86</v>
      </c>
      <c r="P21" s="4" t="s">
        <v>89</v>
      </c>
      <c r="Q21" s="5">
        <v>1</v>
      </c>
      <c r="R21" s="5" t="s">
        <v>13</v>
      </c>
      <c r="S21" s="5">
        <v>2</v>
      </c>
      <c r="T21" s="4" t="str">
        <f t="shared" si="2"/>
        <v>2</v>
      </c>
      <c r="V21" s="7">
        <v>4</v>
      </c>
      <c r="W21" s="8" t="str">
        <f>INDEX(StandingsCalc!$B$34:$B$37,MATCH(LARGE(StandingsCalc!$F$34:$F$37,4),StandingsCalc!$F$34:$F$37,0))</f>
        <v>Νορβηγία</v>
      </c>
      <c r="X21" s="7">
        <f>INDEX(StandingsCalc!$C$34:$C$37,MATCH(W21,StandingsCalc!$B$34:$B$37,0))</f>
        <v>1</v>
      </c>
      <c r="AA21" s="7">
        <v>4</v>
      </c>
      <c r="AB21" s="8" t="str">
        <f>INDEX(StandingsCalc!$B$38:$B$41,MATCH(LARGE(StandingsCalc!$F$38:$F$41,4),StandingsCalc!$F$38:$F$41,0))</f>
        <v>Ιορδανία</v>
      </c>
      <c r="AC21" s="7">
        <f>INDEX(StandingsCalc!$C$38:$C$41,MATCH(AB21,StandingsCalc!$B$38:$B$41,0))</f>
        <v>1</v>
      </c>
      <c r="AF21" s="7">
        <v>4</v>
      </c>
      <c r="AG21" s="8" t="str">
        <f>INDEX(StandingsCalc!$B$42:$B$45,MATCH(LARGE(StandingsCalc!$F$42:$F$45,4),StandingsCalc!$F$42:$F$45,0))</f>
        <v>ΛΔ Κονγκό</v>
      </c>
      <c r="AH21" s="7">
        <f>INDEX(StandingsCalc!$C$42:$C$45,MATCH(AG21,StandingsCalc!$B$42:$B$45,0))</f>
        <v>1</v>
      </c>
      <c r="AK21" s="7">
        <v>4</v>
      </c>
      <c r="AL21" s="8" t="str">
        <f>INDEX(StandingsCalc!$B$46:$B$49,MATCH(LARGE(StandingsCalc!$F$46:$F$49,4),StandingsCalc!$F$46:$F$49,0))</f>
        <v>Γκάνα</v>
      </c>
      <c r="AM21" s="7">
        <f>INDEX(StandingsCalc!$C$46:$C$49,MATCH(AL21,StandingsCalc!$B$46:$B$49,0))</f>
        <v>1</v>
      </c>
    </row>
    <row r="22" spans="1:40" ht="21.75" customHeight="1" x14ac:dyDescent="0.25">
      <c r="A22" s="34"/>
      <c r="B22" s="4" t="s">
        <v>90</v>
      </c>
      <c r="C22" s="5">
        <v>1</v>
      </c>
      <c r="D22" s="5" t="s">
        <v>13</v>
      </c>
      <c r="E22" s="5">
        <v>0</v>
      </c>
      <c r="F22" s="4" t="str">
        <f t="shared" si="0"/>
        <v>1</v>
      </c>
      <c r="G22" s="2"/>
      <c r="H22" s="34"/>
      <c r="I22" s="4" t="s">
        <v>91</v>
      </c>
      <c r="J22" s="5">
        <v>0</v>
      </c>
      <c r="K22" s="5" t="s">
        <v>13</v>
      </c>
      <c r="L22" s="5">
        <v>0</v>
      </c>
      <c r="M22" s="4" t="str">
        <f t="shared" si="1"/>
        <v>X</v>
      </c>
      <c r="N22" s="2"/>
      <c r="O22" s="34"/>
      <c r="P22" s="4" t="s">
        <v>92</v>
      </c>
      <c r="Q22" s="5">
        <v>0</v>
      </c>
      <c r="R22" s="5" t="s">
        <v>13</v>
      </c>
      <c r="S22" s="5">
        <v>2</v>
      </c>
      <c r="T22" s="4" t="str">
        <f t="shared" si="2"/>
        <v>2</v>
      </c>
      <c r="V22" s="9"/>
      <c r="W22" s="9"/>
      <c r="X22" s="9"/>
      <c r="AA22" s="9"/>
      <c r="AB22" s="9"/>
      <c r="AC22" s="9"/>
      <c r="AF22" s="9"/>
      <c r="AG22" s="9"/>
      <c r="AH22" s="9"/>
      <c r="AK22" s="9"/>
      <c r="AL22" s="9"/>
      <c r="AM22" s="9"/>
    </row>
    <row r="23" spans="1:40" ht="21.75" customHeight="1" x14ac:dyDescent="0.25">
      <c r="A23" s="53" t="s">
        <v>93</v>
      </c>
      <c r="B23" s="4" t="s">
        <v>94</v>
      </c>
      <c r="C23" s="5">
        <v>2</v>
      </c>
      <c r="D23" s="5" t="s">
        <v>13</v>
      </c>
      <c r="E23" s="5">
        <v>1</v>
      </c>
      <c r="F23" s="4" t="str">
        <f t="shared" si="0"/>
        <v>1</v>
      </c>
      <c r="G23" s="2"/>
      <c r="H23" s="53" t="s">
        <v>93</v>
      </c>
      <c r="I23" s="4" t="s">
        <v>95</v>
      </c>
      <c r="J23" s="5">
        <v>2</v>
      </c>
      <c r="K23" s="5" t="s">
        <v>13</v>
      </c>
      <c r="L23" s="5">
        <v>0</v>
      </c>
      <c r="M23" s="4" t="str">
        <f t="shared" si="1"/>
        <v>1</v>
      </c>
      <c r="N23" s="2"/>
      <c r="O23" s="53" t="s">
        <v>93</v>
      </c>
      <c r="P23" s="4" t="s">
        <v>96</v>
      </c>
      <c r="Q23" s="5">
        <v>1</v>
      </c>
      <c r="R23" s="5" t="s">
        <v>13</v>
      </c>
      <c r="S23" s="5">
        <v>2</v>
      </c>
      <c r="T23" s="4" t="str">
        <f t="shared" si="2"/>
        <v>2</v>
      </c>
      <c r="V23" s="55" t="s">
        <v>97</v>
      </c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</row>
    <row r="24" spans="1:40" ht="21.75" customHeight="1" x14ac:dyDescent="0.25">
      <c r="A24" s="34"/>
      <c r="B24" s="4" t="s">
        <v>98</v>
      </c>
      <c r="C24" s="5">
        <v>2</v>
      </c>
      <c r="D24" s="5" t="s">
        <v>13</v>
      </c>
      <c r="E24" s="5">
        <v>0</v>
      </c>
      <c r="F24" s="4" t="str">
        <f t="shared" si="0"/>
        <v>1</v>
      </c>
      <c r="G24" s="2"/>
      <c r="H24" s="34"/>
      <c r="I24" s="4" t="s">
        <v>99</v>
      </c>
      <c r="J24" s="5">
        <v>1</v>
      </c>
      <c r="K24" s="5" t="s">
        <v>13</v>
      </c>
      <c r="L24" s="5">
        <v>0</v>
      </c>
      <c r="M24" s="4" t="str">
        <f t="shared" si="1"/>
        <v>1</v>
      </c>
      <c r="N24" s="2"/>
      <c r="O24" s="34"/>
      <c r="P24" s="4" t="s">
        <v>100</v>
      </c>
      <c r="Q24" s="5">
        <v>1</v>
      </c>
      <c r="R24" s="5" t="s">
        <v>13</v>
      </c>
      <c r="S24" s="5">
        <v>1</v>
      </c>
      <c r="T24" s="4" t="str">
        <f t="shared" si="2"/>
        <v>X</v>
      </c>
      <c r="V24" s="46" t="s">
        <v>101</v>
      </c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</row>
    <row r="25" spans="1:40" ht="21.75" customHeight="1" x14ac:dyDescent="0.25">
      <c r="A25" s="35" t="s">
        <v>102</v>
      </c>
      <c r="B25" s="4" t="s">
        <v>103</v>
      </c>
      <c r="C25" s="5">
        <v>2</v>
      </c>
      <c r="D25" s="5" t="s">
        <v>13</v>
      </c>
      <c r="E25" s="5">
        <v>1</v>
      </c>
      <c r="F25" s="4" t="str">
        <f t="shared" si="0"/>
        <v>1</v>
      </c>
      <c r="G25" s="2"/>
      <c r="H25" s="35" t="s">
        <v>102</v>
      </c>
      <c r="I25" s="4" t="s">
        <v>104</v>
      </c>
      <c r="J25" s="5">
        <v>2</v>
      </c>
      <c r="K25" s="5" t="s">
        <v>13</v>
      </c>
      <c r="L25" s="5">
        <v>1</v>
      </c>
      <c r="M25" s="4" t="str">
        <f t="shared" si="1"/>
        <v>1</v>
      </c>
      <c r="N25" s="2"/>
      <c r="O25" s="53" t="s">
        <v>102</v>
      </c>
      <c r="P25" s="4" t="s">
        <v>105</v>
      </c>
      <c r="Q25" s="5">
        <v>2</v>
      </c>
      <c r="R25" s="5" t="s">
        <v>13</v>
      </c>
      <c r="S25" s="5">
        <v>0</v>
      </c>
      <c r="T25" s="4" t="str">
        <f t="shared" si="2"/>
        <v>1</v>
      </c>
      <c r="V25" s="46" t="s">
        <v>106</v>
      </c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</row>
    <row r="26" spans="1:40" ht="24.95" customHeight="1" x14ac:dyDescent="0.25">
      <c r="A26" s="34"/>
      <c r="B26" s="4" t="s">
        <v>107</v>
      </c>
      <c r="C26" s="5">
        <v>0</v>
      </c>
      <c r="D26" s="5" t="s">
        <v>13</v>
      </c>
      <c r="E26" s="5">
        <v>0</v>
      </c>
      <c r="F26" s="4" t="str">
        <f t="shared" si="0"/>
        <v>X</v>
      </c>
      <c r="G26" s="2"/>
      <c r="H26" s="34"/>
      <c r="I26" s="4" t="s">
        <v>108</v>
      </c>
      <c r="J26" s="5">
        <v>1</v>
      </c>
      <c r="K26" s="5" t="s">
        <v>13</v>
      </c>
      <c r="L26" s="5">
        <v>2</v>
      </c>
      <c r="M26" s="4" t="str">
        <f t="shared" si="1"/>
        <v>2</v>
      </c>
      <c r="N26" s="2"/>
      <c r="O26" s="34"/>
      <c r="P26" s="4" t="s">
        <v>109</v>
      </c>
      <c r="Q26" s="5">
        <v>1</v>
      </c>
      <c r="R26" s="5" t="s">
        <v>13</v>
      </c>
      <c r="S26" s="5">
        <v>2</v>
      </c>
      <c r="T26" s="4" t="str">
        <f t="shared" si="2"/>
        <v>2</v>
      </c>
      <c r="V26" s="38" t="s">
        <v>110</v>
      </c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8"/>
    </row>
    <row r="27" spans="1:40" ht="24.95" customHeight="1" x14ac:dyDescent="0.2">
      <c r="V27" s="56" t="s">
        <v>111</v>
      </c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8"/>
    </row>
    <row r="28" spans="1:40" ht="24" customHeight="1" x14ac:dyDescent="0.2">
      <c r="V28" s="26" t="s">
        <v>112</v>
      </c>
      <c r="W28" s="27"/>
      <c r="X28" s="27"/>
      <c r="Y28" s="28"/>
      <c r="Z28" s="15"/>
      <c r="AA28" s="26" t="s">
        <v>113</v>
      </c>
      <c r="AB28" s="27"/>
      <c r="AC28" s="27"/>
      <c r="AD28" s="28"/>
      <c r="AE28" s="15"/>
      <c r="AF28" s="26" t="s">
        <v>113</v>
      </c>
      <c r="AG28" s="27"/>
      <c r="AH28" s="27"/>
      <c r="AI28" s="28"/>
      <c r="AJ28" s="15"/>
      <c r="AK28" s="26" t="s">
        <v>113</v>
      </c>
      <c r="AL28" s="27"/>
      <c r="AM28" s="27"/>
      <c r="AN28" s="28"/>
    </row>
    <row r="29" spans="1:40" ht="24" customHeight="1" x14ac:dyDescent="0.2">
      <c r="V29" s="15" t="str">
        <f>KnockoutCalc!$C$32</f>
        <v>Μεξικό</v>
      </c>
      <c r="W29" s="15" t="s">
        <v>13</v>
      </c>
      <c r="X29" s="15" t="str">
        <f>KnockoutCalc!$D$32</f>
        <v>Ελβετία</v>
      </c>
      <c r="Y29" s="16" t="s">
        <v>131</v>
      </c>
      <c r="Z29" s="15"/>
      <c r="AA29" s="15" t="str">
        <f>KnockoutCalc!$C$33</f>
        <v>Γερμανία</v>
      </c>
      <c r="AB29" s="15" t="s">
        <v>13</v>
      </c>
      <c r="AC29" s="15" t="str">
        <f>KnockoutCalc!$D$33</f>
        <v>Νότια Αφρική</v>
      </c>
      <c r="AD29" s="16" t="s">
        <v>115</v>
      </c>
      <c r="AE29" s="15"/>
      <c r="AF29" s="15" t="str">
        <f>KnockoutCalc!$C$34</f>
        <v>Ολλανδία</v>
      </c>
      <c r="AG29" s="15" t="s">
        <v>13</v>
      </c>
      <c r="AH29" s="15" t="str">
        <f>KnockoutCalc!$D$34</f>
        <v>Μαρόκο</v>
      </c>
      <c r="AI29" s="16" t="s">
        <v>116</v>
      </c>
      <c r="AJ29" s="15"/>
      <c r="AK29" s="15" t="str">
        <f>KnockoutCalc!$C$35</f>
        <v>Βραζιλία</v>
      </c>
      <c r="AL29" s="15" t="s">
        <v>13</v>
      </c>
      <c r="AM29" s="15" t="str">
        <f>KnockoutCalc!$D$35</f>
        <v>Σουηδία</v>
      </c>
      <c r="AN29" s="17" t="s">
        <v>117</v>
      </c>
    </row>
    <row r="30" spans="1:40" ht="24" customHeight="1" x14ac:dyDescent="0.2">
      <c r="B30" s="20" t="s">
        <v>118</v>
      </c>
      <c r="C30" s="57" t="s">
        <v>769</v>
      </c>
      <c r="D30" s="57"/>
      <c r="E30" s="57"/>
      <c r="F30" s="57"/>
      <c r="G30" s="57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0"/>
    </row>
    <row r="31" spans="1:40" ht="24" customHeight="1" x14ac:dyDescent="0.2">
      <c r="B31" s="21" t="s">
        <v>119</v>
      </c>
      <c r="C31" s="58" t="s">
        <v>770</v>
      </c>
      <c r="D31" s="59"/>
      <c r="E31" s="59"/>
      <c r="F31" s="59"/>
      <c r="G31" s="59"/>
      <c r="V31" s="26" t="s">
        <v>120</v>
      </c>
      <c r="W31" s="27"/>
      <c r="X31" s="27"/>
      <c r="Y31" s="28"/>
      <c r="Z31" s="15"/>
      <c r="AA31" s="26" t="s">
        <v>120</v>
      </c>
      <c r="AB31" s="27"/>
      <c r="AC31" s="27"/>
      <c r="AD31" s="28"/>
      <c r="AE31" s="15"/>
      <c r="AF31" s="26" t="s">
        <v>120</v>
      </c>
      <c r="AG31" s="27"/>
      <c r="AH31" s="27"/>
      <c r="AI31" s="28"/>
      <c r="AJ31" s="15"/>
      <c r="AK31" s="26" t="s">
        <v>121</v>
      </c>
      <c r="AL31" s="27"/>
      <c r="AM31" s="27"/>
      <c r="AN31" s="28"/>
    </row>
    <row r="32" spans="1:40" ht="24" customHeight="1" x14ac:dyDescent="0.2">
      <c r="V32" s="15" t="str">
        <f>KnockoutCalc!$C$36</f>
        <v>Γαλλία</v>
      </c>
      <c r="W32" s="15" t="s">
        <v>13</v>
      </c>
      <c r="X32" s="15" t="str">
        <f>KnockoutCalc!$D$36</f>
        <v>Τυνησία</v>
      </c>
      <c r="Y32" s="16" t="s">
        <v>122</v>
      </c>
      <c r="Z32" s="15"/>
      <c r="AA32" s="15" t="str">
        <f>KnockoutCalc!$C$37</f>
        <v>Εκουαδόρ</v>
      </c>
      <c r="AB32" s="15" t="s">
        <v>13</v>
      </c>
      <c r="AC32" s="15" t="str">
        <f>KnockoutCalc!$D$37</f>
        <v>Σενεγάλη</v>
      </c>
      <c r="AD32" s="16" t="s">
        <v>123</v>
      </c>
      <c r="AE32" s="15"/>
      <c r="AF32" s="15" t="str">
        <f>KnockoutCalc!$C$38</f>
        <v>Τσεχία</v>
      </c>
      <c r="AG32" s="15" t="s">
        <v>13</v>
      </c>
      <c r="AH32" s="15" t="str">
        <f>KnockoutCalc!$D$38</f>
        <v>Ιράκ</v>
      </c>
      <c r="AI32" s="16" t="s">
        <v>124</v>
      </c>
      <c r="AJ32" s="15"/>
      <c r="AK32" s="15" t="str">
        <f>KnockoutCalc!$C$39</f>
        <v>Αγγλία</v>
      </c>
      <c r="AL32" s="15" t="s">
        <v>13</v>
      </c>
      <c r="AM32" s="15" t="str">
        <f>KnockoutCalc!$D$39</f>
        <v>Κολομβία</v>
      </c>
      <c r="AN32" s="17" t="s">
        <v>221</v>
      </c>
    </row>
    <row r="33" spans="22:40" ht="24" customHeight="1" x14ac:dyDescent="0.2"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0"/>
    </row>
    <row r="34" spans="22:40" ht="24" customHeight="1" x14ac:dyDescent="0.2">
      <c r="V34" s="26" t="s">
        <v>121</v>
      </c>
      <c r="W34" s="27"/>
      <c r="X34" s="27"/>
      <c r="Y34" s="28"/>
      <c r="Z34" s="15"/>
      <c r="AA34" s="26" t="s">
        <v>121</v>
      </c>
      <c r="AB34" s="27"/>
      <c r="AC34" s="27"/>
      <c r="AD34" s="28"/>
      <c r="AE34" s="15"/>
      <c r="AF34" s="26" t="s">
        <v>125</v>
      </c>
      <c r="AG34" s="27"/>
      <c r="AH34" s="27"/>
      <c r="AI34" s="28"/>
      <c r="AJ34" s="15"/>
      <c r="AK34" s="26" t="s">
        <v>125</v>
      </c>
      <c r="AL34" s="27"/>
      <c r="AM34" s="27"/>
      <c r="AN34" s="28"/>
    </row>
    <row r="35" spans="22:40" ht="24" customHeight="1" x14ac:dyDescent="0.2">
      <c r="V35" s="15" t="str">
        <f>KnockoutCalc!$C$40</f>
        <v>Τουρκία</v>
      </c>
      <c r="W35" s="15" t="s">
        <v>13</v>
      </c>
      <c r="X35" s="15" t="str">
        <f>KnockoutCalc!$D$40</f>
        <v>Κατάρ</v>
      </c>
      <c r="Y35" s="16" t="s">
        <v>194</v>
      </c>
      <c r="Z35" s="15"/>
      <c r="AA35" s="15" t="str">
        <f>KnockoutCalc!$C$41</f>
        <v>Βέλγιο</v>
      </c>
      <c r="AB35" s="15" t="s">
        <v>13</v>
      </c>
      <c r="AC35" s="15" t="str">
        <f>KnockoutCalc!$D$41</f>
        <v>Σαουδική Αραβία</v>
      </c>
      <c r="AD35" s="16" t="s">
        <v>127</v>
      </c>
      <c r="AE35" s="15"/>
      <c r="AF35" s="15" t="str">
        <f>KnockoutCalc!$C$42</f>
        <v>Ουζμπεκιστάν</v>
      </c>
      <c r="AG35" s="15" t="s">
        <v>13</v>
      </c>
      <c r="AH35" s="15" t="str">
        <f>KnockoutCalc!$D$42</f>
        <v>Κροατία</v>
      </c>
      <c r="AI35" s="16" t="s">
        <v>128</v>
      </c>
      <c r="AJ35" s="15"/>
      <c r="AK35" s="15" t="str">
        <f>KnockoutCalc!$C$43</f>
        <v>Ισπανία</v>
      </c>
      <c r="AL35" s="15" t="s">
        <v>13</v>
      </c>
      <c r="AM35" s="15" t="str">
        <f>KnockoutCalc!$D$43</f>
        <v>Αυστρία</v>
      </c>
      <c r="AN35" s="17" t="s">
        <v>129</v>
      </c>
    </row>
    <row r="36" spans="22:40" ht="24" customHeight="1" x14ac:dyDescent="0.2"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0"/>
    </row>
    <row r="37" spans="22:40" ht="24" customHeight="1" x14ac:dyDescent="0.2">
      <c r="V37" s="26" t="s">
        <v>125</v>
      </c>
      <c r="W37" s="27"/>
      <c r="X37" s="27"/>
      <c r="Y37" s="28"/>
      <c r="Z37" s="15"/>
      <c r="AA37" s="26" t="s">
        <v>130</v>
      </c>
      <c r="AB37" s="27"/>
      <c r="AC37" s="27"/>
      <c r="AD37" s="28"/>
      <c r="AE37" s="15"/>
      <c r="AF37" s="26" t="s">
        <v>130</v>
      </c>
      <c r="AG37" s="27"/>
      <c r="AH37" s="27"/>
      <c r="AI37" s="28"/>
      <c r="AJ37" s="15"/>
      <c r="AK37" s="26" t="s">
        <v>130</v>
      </c>
      <c r="AL37" s="27"/>
      <c r="AM37" s="27"/>
      <c r="AN37" s="28"/>
    </row>
    <row r="38" spans="22:40" ht="24" customHeight="1" x14ac:dyDescent="0.2">
      <c r="V38" s="15" t="str">
        <f>KnockoutCalc!$C$44</f>
        <v>Καναδάς</v>
      </c>
      <c r="W38" s="15" t="s">
        <v>13</v>
      </c>
      <c r="X38" s="15" t="str">
        <f>KnockoutCalc!$D$44</f>
        <v>Ιράν</v>
      </c>
      <c r="Y38" s="16" t="s">
        <v>126</v>
      </c>
      <c r="Z38" s="15"/>
      <c r="AA38" s="15" t="str">
        <f>KnockoutCalc!$C$45</f>
        <v>Αργεντινή</v>
      </c>
      <c r="AB38" s="15" t="s">
        <v>13</v>
      </c>
      <c r="AC38" s="18" t="str">
        <f>KnockoutCalc!$D$45</f>
        <v>Ουρουγουάη</v>
      </c>
      <c r="AD38" s="16" t="s">
        <v>132</v>
      </c>
      <c r="AE38" s="15"/>
      <c r="AF38" s="15" t="str">
        <f>KnockoutCalc!$C$46</f>
        <v>Πορτογαλία</v>
      </c>
      <c r="AG38" s="15" t="s">
        <v>13</v>
      </c>
      <c r="AH38" s="15" t="str">
        <f>KnockoutCalc!$D$46</f>
        <v>Ακτή Ελεφαντοστού</v>
      </c>
      <c r="AI38" s="16" t="s">
        <v>133</v>
      </c>
      <c r="AJ38" s="15"/>
      <c r="AK38" s="15" t="str">
        <f>KnockoutCalc!$C$47</f>
        <v>Αυστραλία</v>
      </c>
      <c r="AL38" s="15" t="s">
        <v>13</v>
      </c>
      <c r="AM38" s="15" t="str">
        <f>KnockoutCalc!$D$47</f>
        <v>Αίγυπτος</v>
      </c>
      <c r="AN38" s="17" t="s">
        <v>193</v>
      </c>
    </row>
    <row r="39" spans="22:40" ht="24" customHeight="1" x14ac:dyDescent="0.2"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0"/>
    </row>
    <row r="40" spans="22:40" ht="24" customHeight="1" x14ac:dyDescent="0.2"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0"/>
    </row>
    <row r="41" spans="22:40" ht="24" customHeight="1" x14ac:dyDescent="0.2">
      <c r="V41" s="32" t="s">
        <v>134</v>
      </c>
      <c r="W41" s="27"/>
      <c r="X41" s="27"/>
      <c r="Y41" s="28"/>
      <c r="Z41" s="15"/>
      <c r="AA41" s="32" t="s">
        <v>134</v>
      </c>
      <c r="AB41" s="27"/>
      <c r="AC41" s="27"/>
      <c r="AD41" s="28"/>
      <c r="AE41" s="15"/>
      <c r="AF41" s="32" t="s">
        <v>135</v>
      </c>
      <c r="AG41" s="27"/>
      <c r="AH41" s="27"/>
      <c r="AI41" s="28"/>
      <c r="AJ41" s="15"/>
      <c r="AK41" s="32" t="s">
        <v>135</v>
      </c>
      <c r="AL41" s="27"/>
      <c r="AM41" s="27"/>
      <c r="AN41" s="28"/>
    </row>
    <row r="42" spans="22:40" ht="24" customHeight="1" x14ac:dyDescent="0.2">
      <c r="V42" s="15" t="str">
        <f>KnockoutCalc!$C$48</f>
        <v>Ελβετία</v>
      </c>
      <c r="W42" s="15" t="s">
        <v>13</v>
      </c>
      <c r="X42" s="15" t="str">
        <f>KnockoutCalc!$D$48</f>
        <v>Ολλανδία</v>
      </c>
      <c r="Y42" s="16" t="s">
        <v>116</v>
      </c>
      <c r="Z42" s="15"/>
      <c r="AA42" s="15" t="str">
        <f>KnockoutCalc!$C$49</f>
        <v>Γερμανία</v>
      </c>
      <c r="AB42" s="15" t="s">
        <v>13</v>
      </c>
      <c r="AC42" s="15" t="str">
        <f>KnockoutCalc!$D$49</f>
        <v>Γαλλία</v>
      </c>
      <c r="AD42" s="16" t="s">
        <v>122</v>
      </c>
      <c r="AE42" s="15"/>
      <c r="AF42" s="15" t="str">
        <f>KnockoutCalc!$C$50</f>
        <v>Βραζιλία</v>
      </c>
      <c r="AG42" s="15" t="s">
        <v>13</v>
      </c>
      <c r="AH42" s="15" t="str">
        <f>KnockoutCalc!$D$50</f>
        <v>Σενεγάλη</v>
      </c>
      <c r="AI42" s="16" t="s">
        <v>117</v>
      </c>
      <c r="AJ42" s="15"/>
      <c r="AK42" s="15" t="str">
        <f>KnockoutCalc!$C$51</f>
        <v>Τσεχία</v>
      </c>
      <c r="AL42" s="15" t="s">
        <v>13</v>
      </c>
      <c r="AM42" s="15" t="str">
        <f>KnockoutCalc!$D$51</f>
        <v>Αγγλία</v>
      </c>
      <c r="AN42" s="17" t="s">
        <v>221</v>
      </c>
    </row>
    <row r="43" spans="22:40" ht="24" customHeight="1" x14ac:dyDescent="0.2"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0"/>
    </row>
    <row r="44" spans="22:40" ht="24" customHeight="1" x14ac:dyDescent="0.2">
      <c r="V44" s="47" t="s">
        <v>136</v>
      </c>
      <c r="W44" s="27"/>
      <c r="X44" s="27"/>
      <c r="Y44" s="28"/>
      <c r="Z44" s="15"/>
      <c r="AA44" s="47" t="s">
        <v>136</v>
      </c>
      <c r="AB44" s="27"/>
      <c r="AC44" s="27"/>
      <c r="AD44" s="28"/>
      <c r="AE44" s="15"/>
      <c r="AF44" s="47" t="s">
        <v>137</v>
      </c>
      <c r="AG44" s="27"/>
      <c r="AH44" s="27"/>
      <c r="AI44" s="28"/>
      <c r="AJ44" s="15"/>
      <c r="AK44" s="47" t="s">
        <v>137</v>
      </c>
      <c r="AL44" s="27"/>
      <c r="AM44" s="27"/>
      <c r="AN44" s="28"/>
    </row>
    <row r="45" spans="22:40" ht="24" customHeight="1" x14ac:dyDescent="0.2">
      <c r="V45" s="15" t="str">
        <f>KnockoutCalc!$C$52</f>
        <v>Κροατία</v>
      </c>
      <c r="W45" s="15" t="s">
        <v>13</v>
      </c>
      <c r="X45" s="15" t="str">
        <f>KnockoutCalc!$D$52</f>
        <v>Ισπανία</v>
      </c>
      <c r="Y45" s="16" t="s">
        <v>129</v>
      </c>
      <c r="Z45" s="15"/>
      <c r="AA45" s="15" t="str">
        <f>KnockoutCalc!$C$53</f>
        <v>Τουρκία</v>
      </c>
      <c r="AB45" s="15" t="s">
        <v>13</v>
      </c>
      <c r="AC45" s="15" t="str">
        <f>KnockoutCalc!$D$53</f>
        <v>Βέλγιο</v>
      </c>
      <c r="AD45" s="16" t="s">
        <v>127</v>
      </c>
      <c r="AE45" s="15"/>
      <c r="AF45" s="15" t="str">
        <f>KnockoutCalc!$C$54</f>
        <v>Αργεντινή</v>
      </c>
      <c r="AG45" s="15" t="s">
        <v>13</v>
      </c>
      <c r="AH45" s="15" t="str">
        <f>KnockoutCalc!$D$54</f>
        <v>Αυστραλία</v>
      </c>
      <c r="AI45" s="16" t="s">
        <v>132</v>
      </c>
      <c r="AJ45" s="15"/>
      <c r="AK45" s="15" t="str">
        <f>KnockoutCalc!$C$55</f>
        <v>Καναδάς</v>
      </c>
      <c r="AL45" s="15" t="s">
        <v>13</v>
      </c>
      <c r="AM45" s="15" t="str">
        <f>KnockoutCalc!$D$55</f>
        <v>Πορτογαλία</v>
      </c>
      <c r="AN45" s="17" t="s">
        <v>133</v>
      </c>
    </row>
    <row r="46" spans="22:40" ht="24" customHeight="1" x14ac:dyDescent="0.2"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0"/>
    </row>
    <row r="47" spans="22:40" ht="24" customHeight="1" x14ac:dyDescent="0.2"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0"/>
    </row>
    <row r="48" spans="22:40" ht="24" customHeight="1" x14ac:dyDescent="0.2">
      <c r="V48" s="45" t="s">
        <v>138</v>
      </c>
      <c r="W48" s="27"/>
      <c r="X48" s="27"/>
      <c r="Y48" s="28"/>
      <c r="Z48" s="15"/>
      <c r="AA48" s="45" t="s">
        <v>139</v>
      </c>
      <c r="AB48" s="27"/>
      <c r="AC48" s="27"/>
      <c r="AD48" s="28"/>
      <c r="AE48" s="15"/>
      <c r="AF48" s="45" t="s">
        <v>140</v>
      </c>
      <c r="AG48" s="27"/>
      <c r="AH48" s="27"/>
      <c r="AI48" s="28"/>
      <c r="AJ48" s="15"/>
      <c r="AK48" s="45" t="s">
        <v>140</v>
      </c>
      <c r="AL48" s="27"/>
      <c r="AM48" s="27"/>
      <c r="AN48" s="28"/>
    </row>
    <row r="49" spans="22:40" ht="24" customHeight="1" x14ac:dyDescent="0.2">
      <c r="V49" s="15" t="str">
        <f>KnockoutCalc!$C$56</f>
        <v>Ολλανδία</v>
      </c>
      <c r="W49" s="15" t="s">
        <v>13</v>
      </c>
      <c r="X49" s="15" t="str">
        <f>KnockoutCalc!$D$56</f>
        <v>Βραζιλία</v>
      </c>
      <c r="Y49" s="16" t="s">
        <v>116</v>
      </c>
      <c r="Z49" s="15"/>
      <c r="AA49" s="15" t="str">
        <f>KnockoutCalc!$C$57</f>
        <v>Αγγλία</v>
      </c>
      <c r="AB49" s="15" t="s">
        <v>13</v>
      </c>
      <c r="AC49" s="15" t="str">
        <f>KnockoutCalc!$D$57</f>
        <v>Γαλλία</v>
      </c>
      <c r="AD49" s="16" t="s">
        <v>122</v>
      </c>
      <c r="AE49" s="15"/>
      <c r="AF49" s="15" t="str">
        <f>KnockoutCalc!$C$58</f>
        <v>Βέλγιο</v>
      </c>
      <c r="AG49" s="15" t="s">
        <v>13</v>
      </c>
      <c r="AH49" s="15" t="str">
        <f>KnockoutCalc!$D$58</f>
        <v>Ισπανία</v>
      </c>
      <c r="AI49" s="16" t="s">
        <v>129</v>
      </c>
      <c r="AJ49" s="15"/>
      <c r="AK49" s="15" t="str">
        <f>KnockoutCalc!$C$59</f>
        <v>Αργεντινή</v>
      </c>
      <c r="AL49" s="15" t="s">
        <v>13</v>
      </c>
      <c r="AM49" s="15" t="str">
        <f>KnockoutCalc!$D$59</f>
        <v>Πορτογαλία</v>
      </c>
      <c r="AN49" s="17" t="s">
        <v>132</v>
      </c>
    </row>
    <row r="50" spans="22:40" ht="24" customHeight="1" x14ac:dyDescent="0.2"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0"/>
    </row>
    <row r="51" spans="22:40" ht="24" customHeight="1" x14ac:dyDescent="0.2"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0"/>
    </row>
    <row r="52" spans="22:40" ht="24" customHeight="1" x14ac:dyDescent="0.2">
      <c r="V52" s="51" t="s">
        <v>141</v>
      </c>
      <c r="W52" s="27"/>
      <c r="X52" s="27"/>
      <c r="Y52" s="28"/>
      <c r="Z52" s="15"/>
      <c r="AA52" s="51" t="s">
        <v>142</v>
      </c>
      <c r="AB52" s="27"/>
      <c r="AC52" s="27"/>
      <c r="AD52" s="28"/>
      <c r="AE52" s="15"/>
      <c r="AF52" s="15"/>
      <c r="AG52" s="15"/>
      <c r="AH52" s="15"/>
      <c r="AI52" s="15"/>
      <c r="AJ52" s="15"/>
      <c r="AK52" s="15"/>
      <c r="AL52" s="15"/>
      <c r="AM52" s="15"/>
      <c r="AN52" s="10"/>
    </row>
    <row r="53" spans="22:40" ht="24" customHeight="1" x14ac:dyDescent="0.2">
      <c r="V53" s="15" t="str">
        <f>KnockoutCalc!$C$60</f>
        <v>Ολλανδία</v>
      </c>
      <c r="W53" s="15" t="s">
        <v>13</v>
      </c>
      <c r="X53" s="15" t="str">
        <f>KnockoutCalc!$D$60</f>
        <v>Γαλλία</v>
      </c>
      <c r="Y53" s="16" t="s">
        <v>122</v>
      </c>
      <c r="Z53" s="15"/>
      <c r="AA53" s="15" t="str">
        <f>KnockoutCalc!$C$61</f>
        <v>Ισπανία</v>
      </c>
      <c r="AB53" s="15" t="s">
        <v>13</v>
      </c>
      <c r="AC53" s="15" t="str">
        <f>KnockoutCalc!$D$61</f>
        <v>Αργεντινή</v>
      </c>
      <c r="AD53" s="16" t="s">
        <v>129</v>
      </c>
      <c r="AE53" s="15"/>
      <c r="AF53" s="15"/>
      <c r="AG53" s="15"/>
      <c r="AH53" s="15"/>
      <c r="AI53" s="15"/>
      <c r="AJ53" s="15"/>
      <c r="AK53" s="15"/>
      <c r="AL53" s="15"/>
      <c r="AM53" s="15"/>
      <c r="AN53" s="10"/>
    </row>
    <row r="54" spans="22:40" ht="24" customHeight="1" x14ac:dyDescent="0.2"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0"/>
    </row>
    <row r="55" spans="22:40" ht="24" customHeight="1" x14ac:dyDescent="0.2"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0"/>
    </row>
    <row r="56" spans="22:40" ht="24" customHeight="1" x14ac:dyDescent="0.2">
      <c r="V56" s="15"/>
      <c r="W56" s="15"/>
      <c r="X56" s="15"/>
      <c r="Y56" s="15"/>
      <c r="Z56" s="15"/>
      <c r="AA56" s="50" t="s">
        <v>143</v>
      </c>
      <c r="AB56" s="27"/>
      <c r="AC56" s="27"/>
      <c r="AD56" s="28"/>
      <c r="AE56" s="15"/>
      <c r="AF56" s="15"/>
      <c r="AG56" s="15"/>
      <c r="AH56" s="15"/>
      <c r="AI56" s="15"/>
      <c r="AJ56" s="15"/>
      <c r="AK56" s="15"/>
      <c r="AL56" s="15"/>
      <c r="AM56" s="15"/>
      <c r="AN56" s="10"/>
    </row>
    <row r="57" spans="22:40" ht="24" customHeight="1" x14ac:dyDescent="0.2">
      <c r="V57" s="15"/>
      <c r="W57" s="15"/>
      <c r="X57" s="15"/>
      <c r="Y57" s="15"/>
      <c r="Z57" s="15"/>
      <c r="AA57" s="15" t="str">
        <f>KnockoutCalc!$C$62</f>
        <v>Γαλλία</v>
      </c>
      <c r="AB57" s="15" t="s">
        <v>13</v>
      </c>
      <c r="AC57" s="15" t="str">
        <f>KnockoutCalc!$D$62</f>
        <v>Ισπανία</v>
      </c>
      <c r="AD57" s="19" t="s">
        <v>129</v>
      </c>
      <c r="AE57" s="15"/>
      <c r="AF57" s="15"/>
      <c r="AG57" s="15"/>
      <c r="AH57" s="15"/>
      <c r="AI57" s="15"/>
      <c r="AJ57" s="15"/>
      <c r="AK57" s="15"/>
      <c r="AL57" s="15"/>
      <c r="AM57" s="15"/>
      <c r="AN57" s="10"/>
    </row>
    <row r="58" spans="22:40" ht="24" customHeight="1" x14ac:dyDescent="0.2"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0"/>
    </row>
    <row r="59" spans="22:40" ht="21.75" customHeight="1" x14ac:dyDescent="0.2"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22:40" ht="21.95" customHeight="1" x14ac:dyDescent="0.2">
      <c r="V60" s="49" t="s">
        <v>144</v>
      </c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</row>
    <row r="61" spans="22:40" ht="17.45" customHeight="1" x14ac:dyDescent="0.2"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22:40" ht="17.45" customHeight="1" x14ac:dyDescent="0.2"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2:40" ht="17.45" customHeight="1" x14ac:dyDescent="0.2"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2:40" ht="17.45" customHeight="1" x14ac:dyDescent="0.2"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22:42" ht="17.45" customHeight="1" x14ac:dyDescent="0.2"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22:42" ht="17.45" customHeight="1" x14ac:dyDescent="0.2"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22:42" ht="17.45" customHeight="1" x14ac:dyDescent="0.2"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22:42" ht="17.45" customHeight="1" x14ac:dyDescent="0.2"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22:42" ht="17.45" customHeight="1" x14ac:dyDescent="0.2"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t="s">
        <v>145</v>
      </c>
      <c r="AP69" t="s">
        <v>146</v>
      </c>
    </row>
    <row r="70" spans="22:42" ht="17.45" customHeight="1" x14ac:dyDescent="0.2"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t="str">
        <f>IF($V$29="","",$V$29)</f>
        <v>Μεξικό</v>
      </c>
      <c r="AP70" t="str">
        <f>IF($X$29="","",$X$29)</f>
        <v>Ελβετία</v>
      </c>
    </row>
    <row r="71" spans="22:42" ht="17.45" customHeight="1" x14ac:dyDescent="0.2"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t="str">
        <f>IF($AA$29="","",$AA$29)</f>
        <v>Γερμανία</v>
      </c>
      <c r="AP71" t="str">
        <f>IF($AC$29="","",$AC$29)</f>
        <v>Νότια Αφρική</v>
      </c>
    </row>
    <row r="72" spans="22:42" ht="17.45" customHeight="1" x14ac:dyDescent="0.2"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t="str">
        <f>IF($AF$29="","",$AF$29)</f>
        <v>Ολλανδία</v>
      </c>
      <c r="AP72" t="str">
        <f>IF($AH$29="","",$AH$29)</f>
        <v>Μαρόκο</v>
      </c>
    </row>
    <row r="73" spans="22:42" ht="17.45" customHeight="1" x14ac:dyDescent="0.2"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t="str">
        <f>IF($AK$29="","",$AK$29)</f>
        <v>Βραζιλία</v>
      </c>
      <c r="AP73" t="str">
        <f>IF($AM$29="","",$AM$29)</f>
        <v>Σουηδία</v>
      </c>
    </row>
    <row r="74" spans="22:42" ht="17.45" customHeight="1" x14ac:dyDescent="0.2"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t="str">
        <f>IF($V$32="","",$V$32)</f>
        <v>Γαλλία</v>
      </c>
      <c r="AP74" t="str">
        <f>IF($X$32="","",$X$32)</f>
        <v>Τυνησία</v>
      </c>
    </row>
    <row r="75" spans="22:42" ht="17.45" customHeight="1" x14ac:dyDescent="0.2"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t="str">
        <f>IF($AA$32="","",$AA$32)</f>
        <v>Εκουαδόρ</v>
      </c>
      <c r="AP75" t="str">
        <f>IF($AC$32="","",$AC$32)</f>
        <v>Σενεγάλη</v>
      </c>
    </row>
    <row r="76" spans="22:42" x14ac:dyDescent="0.2">
      <c r="AO76" t="str">
        <f>IF($AF$32="","",$AF$32)</f>
        <v>Τσεχία</v>
      </c>
      <c r="AP76" t="str">
        <f>IF($AH$32="","",$AH$32)</f>
        <v>Ιράκ</v>
      </c>
    </row>
    <row r="77" spans="22:42" x14ac:dyDescent="0.2">
      <c r="AO77" t="str">
        <f>IF($AK$32="","",$AK$32)</f>
        <v>Αγγλία</v>
      </c>
      <c r="AP77" t="str">
        <f>IF($AM$32="","",$AM$32)</f>
        <v>Κολομβία</v>
      </c>
    </row>
    <row r="78" spans="22:42" x14ac:dyDescent="0.2">
      <c r="AO78" t="str">
        <f>IF($V$35="","",$V$35)</f>
        <v>Τουρκία</v>
      </c>
      <c r="AP78" t="str">
        <f>IF($X$35="","",$X$35)</f>
        <v>Κατάρ</v>
      </c>
    </row>
    <row r="79" spans="22:42" x14ac:dyDescent="0.2">
      <c r="AO79" t="str">
        <f>IF($AA$35="","",$AA$35)</f>
        <v>Βέλγιο</v>
      </c>
      <c r="AP79" t="str">
        <f>IF($AC$35="","",$AC$35)</f>
        <v>Σαουδική Αραβία</v>
      </c>
    </row>
    <row r="80" spans="22:42" x14ac:dyDescent="0.2">
      <c r="AO80" t="str">
        <f>IF($AF$35="","",$AF$35)</f>
        <v>Ουζμπεκιστάν</v>
      </c>
      <c r="AP80" t="str">
        <f>IF($AH$35="","",$AH$35)</f>
        <v>Κροατία</v>
      </c>
    </row>
    <row r="81" spans="41:42" x14ac:dyDescent="0.2">
      <c r="AO81" t="str">
        <f>IF($AK$35="","",$AK$35)</f>
        <v>Ισπανία</v>
      </c>
      <c r="AP81" t="str">
        <f>IF($AM$35="","",$AM$35)</f>
        <v>Αυστρία</v>
      </c>
    </row>
    <row r="82" spans="41:42" x14ac:dyDescent="0.2">
      <c r="AO82" t="str">
        <f>IF($V$38="","",$V$38)</f>
        <v>Καναδάς</v>
      </c>
      <c r="AP82" t="str">
        <f>IF($X$38="","",$X$38)</f>
        <v>Ιράν</v>
      </c>
    </row>
    <row r="83" spans="41:42" x14ac:dyDescent="0.2">
      <c r="AO83" t="str">
        <f>IF($AA$38="","",$AA$38)</f>
        <v>Αργεντινή</v>
      </c>
      <c r="AP83" t="str">
        <f>IF($AC$38="","",$AC$38)</f>
        <v>Ουρουγουάη</v>
      </c>
    </row>
    <row r="84" spans="41:42" x14ac:dyDescent="0.2">
      <c r="AO84" t="str">
        <f>IF($AF$38="","",$AF$38)</f>
        <v>Πορτογαλία</v>
      </c>
      <c r="AP84" t="str">
        <f>IF($AH$38="","",$AH$38)</f>
        <v>Ακτή Ελεφαντοστού</v>
      </c>
    </row>
    <row r="85" spans="41:42" x14ac:dyDescent="0.2">
      <c r="AO85" t="str">
        <f>IF($AK$38="","",$AK$38)</f>
        <v>Αυστραλία</v>
      </c>
      <c r="AP85" t="str">
        <f>IF($AM$38="","",$AM$38)</f>
        <v>Αίγυπτος</v>
      </c>
    </row>
    <row r="86" spans="41:42" x14ac:dyDescent="0.2">
      <c r="AO86" t="str">
        <f>IF($V$42="","",$V$42)</f>
        <v>Ελβετία</v>
      </c>
      <c r="AP86" t="str">
        <f>IF($X$42="","",$X$42)</f>
        <v>Ολλανδία</v>
      </c>
    </row>
    <row r="87" spans="41:42" x14ac:dyDescent="0.2">
      <c r="AO87" t="str">
        <f>IF($AA$42="","",$AA$42)</f>
        <v>Γερμανία</v>
      </c>
      <c r="AP87" t="str">
        <f>IF($AC$42="","",$AC$42)</f>
        <v>Γαλλία</v>
      </c>
    </row>
    <row r="88" spans="41:42" x14ac:dyDescent="0.2">
      <c r="AO88" t="str">
        <f>IF($AF$42="","",$AF$42)</f>
        <v>Βραζιλία</v>
      </c>
      <c r="AP88" t="str">
        <f>IF($AH$42="","",$AH$42)</f>
        <v>Σενεγάλη</v>
      </c>
    </row>
    <row r="89" spans="41:42" x14ac:dyDescent="0.2">
      <c r="AO89" t="str">
        <f>IF($AK$42="","",$AK$42)</f>
        <v>Τσεχία</v>
      </c>
      <c r="AP89" t="str">
        <f>IF($AM$42="","",$AM$42)</f>
        <v>Αγγλία</v>
      </c>
    </row>
    <row r="90" spans="41:42" x14ac:dyDescent="0.2">
      <c r="AO90" t="str">
        <f>IF($V$45="","",$V$45)</f>
        <v>Κροατία</v>
      </c>
      <c r="AP90" t="str">
        <f>IF($X$45="","",$X$45)</f>
        <v>Ισπανία</v>
      </c>
    </row>
    <row r="91" spans="41:42" x14ac:dyDescent="0.2">
      <c r="AO91" t="str">
        <f>IF($AA$45="","",$AA$45)</f>
        <v>Τουρκία</v>
      </c>
      <c r="AP91" t="str">
        <f>IF($AC$45="","",$AC$45)</f>
        <v>Βέλγιο</v>
      </c>
    </row>
    <row r="92" spans="41:42" x14ac:dyDescent="0.2">
      <c r="AO92" t="str">
        <f>IF($AF$45="","",$AF$45)</f>
        <v>Αργεντινή</v>
      </c>
      <c r="AP92" t="str">
        <f>IF($AH$45="","",$AH$45)</f>
        <v>Αυστραλία</v>
      </c>
    </row>
    <row r="93" spans="41:42" x14ac:dyDescent="0.2">
      <c r="AO93" t="str">
        <f>IF($AK$45="","",$AK$45)</f>
        <v>Καναδάς</v>
      </c>
      <c r="AP93" t="str">
        <f>IF($AM$45="","",$AM$45)</f>
        <v>Πορτογαλία</v>
      </c>
    </row>
    <row r="94" spans="41:42" x14ac:dyDescent="0.2">
      <c r="AO94" t="str">
        <f>IF($V$49="","",$V$49)</f>
        <v>Ολλανδία</v>
      </c>
      <c r="AP94" t="str">
        <f>IF($X$49="","",$X$49)</f>
        <v>Βραζιλία</v>
      </c>
    </row>
    <row r="95" spans="41:42" x14ac:dyDescent="0.2">
      <c r="AO95" t="str">
        <f>IF($AA$49="","",$AA$49)</f>
        <v>Αγγλία</v>
      </c>
      <c r="AP95" t="str">
        <f>IF($AC$49="","",$AC$49)</f>
        <v>Γαλλία</v>
      </c>
    </row>
    <row r="96" spans="41:42" x14ac:dyDescent="0.2">
      <c r="AO96" t="str">
        <f>IF($AF$49="","",$AF$49)</f>
        <v>Βέλγιο</v>
      </c>
      <c r="AP96" t="str">
        <f>IF($AH$49="","",$AH$49)</f>
        <v>Ισπανία</v>
      </c>
    </row>
    <row r="97" spans="41:42" x14ac:dyDescent="0.2">
      <c r="AO97" t="str">
        <f>IF($AK$49="","",$AK$49)</f>
        <v>Αργεντινή</v>
      </c>
      <c r="AP97" t="str">
        <f>IF($AM$49="","",$AM$49)</f>
        <v>Πορτογαλία</v>
      </c>
    </row>
    <row r="98" spans="41:42" x14ac:dyDescent="0.2">
      <c r="AO98" t="str">
        <f>IF($V$53="","",$V$53)</f>
        <v>Ολλανδία</v>
      </c>
      <c r="AP98" t="str">
        <f>IF($X$53="","",$X$53)</f>
        <v>Γαλλία</v>
      </c>
    </row>
    <row r="99" spans="41:42" x14ac:dyDescent="0.2">
      <c r="AO99" t="str">
        <f>IF($AA$53="","",$AA$53)</f>
        <v>Ισπανία</v>
      </c>
      <c r="AP99" t="str">
        <f>IF($AC$53="","",$AC$53)</f>
        <v>Αργεντινή</v>
      </c>
    </row>
    <row r="100" spans="41:42" x14ac:dyDescent="0.2">
      <c r="AO100" t="str">
        <f>IF($AA$57="","",$AA$57)</f>
        <v>Γαλλία</v>
      </c>
      <c r="AP100" t="str">
        <f>IF($AC$57="","",$AC$57)</f>
        <v>Ισπανία</v>
      </c>
    </row>
  </sheetData>
  <mergeCells count="93">
    <mergeCell ref="A7:A8"/>
    <mergeCell ref="H11:H12"/>
    <mergeCell ref="AF2:AH2"/>
    <mergeCell ref="AF34:AI34"/>
    <mergeCell ref="V52:Y52"/>
    <mergeCell ref="H13:H14"/>
    <mergeCell ref="O17:O18"/>
    <mergeCell ref="AA37:AD37"/>
    <mergeCell ref="H15:H16"/>
    <mergeCell ref="O19:O20"/>
    <mergeCell ref="V44:Y44"/>
    <mergeCell ref="V31:Y31"/>
    <mergeCell ref="O3:O4"/>
    <mergeCell ref="O9:O10"/>
    <mergeCell ref="H23:H24"/>
    <mergeCell ref="O5:O6"/>
    <mergeCell ref="AK16:AM16"/>
    <mergeCell ref="O1:T1"/>
    <mergeCell ref="V27:AN27"/>
    <mergeCell ref="H17:H18"/>
    <mergeCell ref="AK48:AN48"/>
    <mergeCell ref="AF37:AI37"/>
    <mergeCell ref="H19:H20"/>
    <mergeCell ref="H1:M1"/>
    <mergeCell ref="O25:O26"/>
    <mergeCell ref="O21:O22"/>
    <mergeCell ref="V16:X16"/>
    <mergeCell ref="V2:X2"/>
    <mergeCell ref="AK44:AN44"/>
    <mergeCell ref="V41:Y41"/>
    <mergeCell ref="H9:H10"/>
    <mergeCell ref="AF41:AI41"/>
    <mergeCell ref="C31:G31"/>
    <mergeCell ref="A21:A22"/>
    <mergeCell ref="V48:Y48"/>
    <mergeCell ref="J2:L2"/>
    <mergeCell ref="AA44:AD44"/>
    <mergeCell ref="A17:A18"/>
    <mergeCell ref="A23:A24"/>
    <mergeCell ref="V34:Y34"/>
    <mergeCell ref="A19:A20"/>
    <mergeCell ref="V28:Y28"/>
    <mergeCell ref="O23:O24"/>
    <mergeCell ref="A9:A10"/>
    <mergeCell ref="V23:AM23"/>
    <mergeCell ref="AA41:AD41"/>
    <mergeCell ref="A11:A12"/>
    <mergeCell ref="C2:E2"/>
    <mergeCell ref="V60:AN60"/>
    <mergeCell ref="AA56:AD56"/>
    <mergeCell ref="AF31:AI31"/>
    <mergeCell ref="V24:AM24"/>
    <mergeCell ref="AK37:AN37"/>
    <mergeCell ref="V37:Y37"/>
    <mergeCell ref="AF28:AI28"/>
    <mergeCell ref="AA28:AD28"/>
    <mergeCell ref="AK28:AN28"/>
    <mergeCell ref="AF48:AI48"/>
    <mergeCell ref="AA52:AD52"/>
    <mergeCell ref="AK34:AN34"/>
    <mergeCell ref="AK31:AN31"/>
    <mergeCell ref="A13:A14"/>
    <mergeCell ref="O11:O12"/>
    <mergeCell ref="H3:H4"/>
    <mergeCell ref="AA48:AD48"/>
    <mergeCell ref="O7:O8"/>
    <mergeCell ref="H5:H6"/>
    <mergeCell ref="V25:AM25"/>
    <mergeCell ref="AA34:AD34"/>
    <mergeCell ref="AF44:AI44"/>
    <mergeCell ref="O13:O14"/>
    <mergeCell ref="A15:A16"/>
    <mergeCell ref="AA9:AC9"/>
    <mergeCell ref="AK9:AM9"/>
    <mergeCell ref="H25:H26"/>
    <mergeCell ref="O15:O16"/>
    <mergeCell ref="C30:G30"/>
    <mergeCell ref="A1:F1"/>
    <mergeCell ref="AA31:AD31"/>
    <mergeCell ref="AF16:AH16"/>
    <mergeCell ref="AK41:AN41"/>
    <mergeCell ref="V9:X9"/>
    <mergeCell ref="AF9:AH9"/>
    <mergeCell ref="H21:H22"/>
    <mergeCell ref="AA16:AC16"/>
    <mergeCell ref="A25:A26"/>
    <mergeCell ref="A3:A4"/>
    <mergeCell ref="H7:H8"/>
    <mergeCell ref="V26:AM26"/>
    <mergeCell ref="Q2:S2"/>
    <mergeCell ref="A5:A6"/>
    <mergeCell ref="AA2:AC2"/>
    <mergeCell ref="AK2:AM2"/>
  </mergeCells>
  <dataValidations count="32">
    <dataValidation type="list" allowBlank="1" sqref="J3:J26 C3:C26 E3:E26 L3:L26 Q3:Q26 S3:S26" xr:uid="{00000000-0002-0000-0000-000000000000}">
      <formula1>"0,1,2,3,4,5,6,7,8,9,10"</formula1>
      <formula2>0</formula2>
    </dataValidation>
    <dataValidation type="list" allowBlank="1" showErrorMessage="1" errorTitle="Invalid winner" error="Please select one of the two teams from the dropdown." sqref="Y29" xr:uid="{00000000-0002-0000-0000-000001000000}">
      <formula1>$AO$70:$AP$70</formula1>
    </dataValidation>
    <dataValidation type="list" allowBlank="1" showErrorMessage="1" errorTitle="Invalid winner" error="Please select one of the two teams from the dropdown." sqref="AD29" xr:uid="{00000000-0002-0000-0000-000002000000}">
      <formula1>$AO$71:$AP$71</formula1>
    </dataValidation>
    <dataValidation type="list" allowBlank="1" showErrorMessage="1" errorTitle="Invalid winner" error="Please select one of the two teams from the dropdown." sqref="AI29" xr:uid="{00000000-0002-0000-0000-000003000000}">
      <formula1>$AO$72:$AP$72</formula1>
    </dataValidation>
    <dataValidation type="list" allowBlank="1" showErrorMessage="1" errorTitle="Invalid winner" error="Please select one of the two teams from the dropdown." sqref="AN29" xr:uid="{00000000-0002-0000-0000-000004000000}">
      <formula1>$AO$73:$AP$73</formula1>
    </dataValidation>
    <dataValidation type="list" allowBlank="1" showErrorMessage="1" errorTitle="Invalid winner" error="Please select one of the two teams from the dropdown." sqref="Y32" xr:uid="{00000000-0002-0000-0000-000005000000}">
      <formula1>$AO$74:$AP$74</formula1>
    </dataValidation>
    <dataValidation type="list" allowBlank="1" showErrorMessage="1" errorTitle="Invalid winner" error="Please select one of the two teams from the dropdown." sqref="AD32" xr:uid="{00000000-0002-0000-0000-000006000000}">
      <formula1>$AO$75:$AP$75</formula1>
    </dataValidation>
    <dataValidation type="list" allowBlank="1" showErrorMessage="1" errorTitle="Invalid winner" error="Please select one of the two teams from the dropdown." sqref="AI32" xr:uid="{00000000-0002-0000-0000-000007000000}">
      <formula1>$AO$76:$AP$76</formula1>
    </dataValidation>
    <dataValidation type="list" allowBlank="1" showErrorMessage="1" errorTitle="Invalid winner" error="Please select one of the two teams from the dropdown." sqref="AN32" xr:uid="{00000000-0002-0000-0000-000008000000}">
      <formula1>$AO$77:$AP$77</formula1>
    </dataValidation>
    <dataValidation type="list" allowBlank="1" showErrorMessage="1" errorTitle="Invalid winner" error="Please select one of the two teams from the dropdown." sqref="Y35" xr:uid="{00000000-0002-0000-0000-000009000000}">
      <formula1>$AO$78:$AP$78</formula1>
    </dataValidation>
    <dataValidation type="list" allowBlank="1" showErrorMessage="1" errorTitle="Invalid winner" error="Please select one of the two teams from the dropdown." sqref="AD35" xr:uid="{00000000-0002-0000-0000-00000A000000}">
      <formula1>$AO$79:$AP$79</formula1>
    </dataValidation>
    <dataValidation type="list" allowBlank="1" showErrorMessage="1" errorTitle="Invalid winner" error="Please select one of the two teams from the dropdown." sqref="AI35" xr:uid="{00000000-0002-0000-0000-00000B000000}">
      <formula1>$AO$80:$AP$80</formula1>
    </dataValidation>
    <dataValidation type="list" allowBlank="1" showErrorMessage="1" errorTitle="Invalid winner" error="Please select one of the two teams from the dropdown." sqref="AN35" xr:uid="{00000000-0002-0000-0000-00000C000000}">
      <formula1>$AO$81:$AP$81</formula1>
    </dataValidation>
    <dataValidation type="list" allowBlank="1" showErrorMessage="1" errorTitle="Invalid winner" error="Please select one of the two teams from the dropdown." sqref="Y38" xr:uid="{00000000-0002-0000-0000-00000D000000}">
      <formula1>$AO$82:$AP$82</formula1>
    </dataValidation>
    <dataValidation type="list" allowBlank="1" showErrorMessage="1" errorTitle="Invalid winner" error="Please select one of the two teams from the dropdown." sqref="AD38" xr:uid="{00000000-0002-0000-0000-00000E000000}">
      <formula1>$AO$83:$AP$83</formula1>
    </dataValidation>
    <dataValidation type="list" allowBlank="1" showErrorMessage="1" errorTitle="Invalid winner" error="Please select one of the two teams from the dropdown." sqref="AI38" xr:uid="{00000000-0002-0000-0000-00000F000000}">
      <formula1>$AO$84:$AP$84</formula1>
    </dataValidation>
    <dataValidation type="list" allowBlank="1" showErrorMessage="1" errorTitle="Invalid winner" error="Please select one of the two teams from the dropdown." sqref="AN38" xr:uid="{00000000-0002-0000-0000-000010000000}">
      <formula1>$AO$85:$AP$85</formula1>
    </dataValidation>
    <dataValidation type="list" allowBlank="1" showErrorMessage="1" errorTitle="Invalid winner" error="Please select one of the two teams from the dropdown." sqref="Y42" xr:uid="{00000000-0002-0000-0000-000011000000}">
      <formula1>$AO$86:$AP$86</formula1>
    </dataValidation>
    <dataValidation type="list" allowBlank="1" showErrorMessage="1" errorTitle="Invalid winner" error="Please select one of the two teams from the dropdown." sqref="AD42" xr:uid="{00000000-0002-0000-0000-000012000000}">
      <formula1>$AO$87:$AP$87</formula1>
    </dataValidation>
    <dataValidation type="list" allowBlank="1" showErrorMessage="1" errorTitle="Invalid winner" error="Please select one of the two teams from the dropdown." sqref="AI42" xr:uid="{00000000-0002-0000-0000-000013000000}">
      <formula1>$AO$88:$AP$88</formula1>
    </dataValidation>
    <dataValidation type="list" allowBlank="1" showErrorMessage="1" errorTitle="Invalid winner" error="Please select one of the two teams from the dropdown." sqref="AN42" xr:uid="{00000000-0002-0000-0000-000014000000}">
      <formula1>$AO$89:$AP$89</formula1>
    </dataValidation>
    <dataValidation type="list" allowBlank="1" showErrorMessage="1" errorTitle="Invalid winner" error="Please select one of the two teams from the dropdown." sqref="Y45" xr:uid="{00000000-0002-0000-0000-000015000000}">
      <formula1>$AO$90:$AP$90</formula1>
    </dataValidation>
    <dataValidation type="list" allowBlank="1" showErrorMessage="1" errorTitle="Invalid winner" error="Please select one of the two teams from the dropdown." sqref="AD45" xr:uid="{00000000-0002-0000-0000-000016000000}">
      <formula1>$AO$91:$AP$91</formula1>
    </dataValidation>
    <dataValidation type="list" allowBlank="1" showErrorMessage="1" errorTitle="Invalid winner" error="Please select one of the two teams from the dropdown." sqref="AI45" xr:uid="{00000000-0002-0000-0000-000017000000}">
      <formula1>$AO$92:$AP$92</formula1>
    </dataValidation>
    <dataValidation type="list" allowBlank="1" showErrorMessage="1" errorTitle="Invalid winner" error="Please select one of the two teams from the dropdown." sqref="AN45" xr:uid="{00000000-0002-0000-0000-000018000000}">
      <formula1>$AO$93:$AP$93</formula1>
    </dataValidation>
    <dataValidation type="list" allowBlank="1" showErrorMessage="1" errorTitle="Invalid winner" error="Please select one of the two teams from the dropdown." sqref="Y49" xr:uid="{00000000-0002-0000-0000-000019000000}">
      <formula1>$AO$94:$AP$94</formula1>
    </dataValidation>
    <dataValidation type="list" allowBlank="1" showErrorMessage="1" errorTitle="Invalid winner" error="Please select one of the two teams from the dropdown." sqref="AD49" xr:uid="{00000000-0002-0000-0000-00001A000000}">
      <formula1>$AO$95:$AP$95</formula1>
    </dataValidation>
    <dataValidation type="list" allowBlank="1" showErrorMessage="1" errorTitle="Invalid winner" error="Please select one of the two teams from the dropdown." sqref="AI49" xr:uid="{00000000-0002-0000-0000-00001B000000}">
      <formula1>$AO$96:$AP$96</formula1>
    </dataValidation>
    <dataValidation type="list" allowBlank="1" showErrorMessage="1" errorTitle="Invalid winner" error="Please select one of the two teams from the dropdown." sqref="AN49" xr:uid="{00000000-0002-0000-0000-00001C000000}">
      <formula1>$AO$97:$AP$97</formula1>
    </dataValidation>
    <dataValidation type="list" allowBlank="1" showErrorMessage="1" errorTitle="Invalid winner" error="Please select one of the two teams from the dropdown." sqref="Y53" xr:uid="{00000000-0002-0000-0000-00001D000000}">
      <formula1>$AO$98:$AP$98</formula1>
    </dataValidation>
    <dataValidation type="list" allowBlank="1" showErrorMessage="1" errorTitle="Invalid winner" error="Please select one of the two teams from the dropdown." sqref="AD53" xr:uid="{00000000-0002-0000-0000-00001E000000}">
      <formula1>$AO$99:$AP$99</formula1>
    </dataValidation>
    <dataValidation type="list" allowBlank="1" showErrorMessage="1" errorTitle="Invalid winner" error="Please select one of the two teams from the dropdown." sqref="AD57" xr:uid="{00000000-0002-0000-0000-00001F000000}">
      <formula1>$AO$100:$AP$100</formula1>
    </dataValidation>
  </dataValidations>
  <hyperlinks>
    <hyperlink ref="C31" r:id="rId1" xr:uid="{F197B913-4C79-4AC0-8377-BC4B81F2E11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3"/>
  <sheetViews>
    <sheetView workbookViewId="0"/>
  </sheetViews>
  <sheetFormatPr defaultColWidth="8.7109375" defaultRowHeight="12.75" x14ac:dyDescent="0.2"/>
  <cols>
    <col min="1" max="1" width="12" customWidth="1"/>
    <col min="2" max="2" width="10" customWidth="1"/>
    <col min="3" max="3" width="8" customWidth="1"/>
    <col min="4" max="5" width="24" customWidth="1"/>
    <col min="6" max="7" width="10" customWidth="1"/>
    <col min="8" max="8" width="32" customWidth="1"/>
    <col min="9" max="9" width="24" customWidth="1"/>
    <col min="10" max="10" width="60" customWidth="1"/>
  </cols>
  <sheetData>
    <row r="1" spans="1:10" ht="15" customHeight="1" x14ac:dyDescent="0.25">
      <c r="A1" s="11" t="s">
        <v>147</v>
      </c>
      <c r="B1" s="12" t="s">
        <v>148</v>
      </c>
      <c r="C1" s="12" t="s">
        <v>149</v>
      </c>
      <c r="D1" s="12" t="s">
        <v>150</v>
      </c>
      <c r="E1" s="12" t="s">
        <v>151</v>
      </c>
      <c r="F1" s="12" t="s">
        <v>152</v>
      </c>
      <c r="G1" s="12" t="s">
        <v>153</v>
      </c>
      <c r="H1" s="12" t="s">
        <v>154</v>
      </c>
      <c r="I1" s="12" t="s">
        <v>155</v>
      </c>
      <c r="J1" s="12" t="s">
        <v>156</v>
      </c>
    </row>
    <row r="2" spans="1:10" ht="15" customHeight="1" x14ac:dyDescent="0.25">
      <c r="A2" s="13">
        <v>46184</v>
      </c>
      <c r="B2" s="13">
        <v>1</v>
      </c>
      <c r="C2" s="13" t="s">
        <v>11</v>
      </c>
      <c r="D2" s="13" t="s">
        <v>114</v>
      </c>
      <c r="E2" s="13" t="s">
        <v>157</v>
      </c>
      <c r="F2" s="13"/>
      <c r="G2" s="13"/>
      <c r="H2" s="13" t="s">
        <v>158</v>
      </c>
      <c r="I2" s="13" t="s">
        <v>159</v>
      </c>
      <c r="J2" s="13" t="s">
        <v>160</v>
      </c>
    </row>
    <row r="3" spans="1:10" ht="15" customHeight="1" x14ac:dyDescent="0.25">
      <c r="A3" s="13">
        <v>46184</v>
      </c>
      <c r="B3" s="13">
        <v>1</v>
      </c>
      <c r="C3" s="13" t="s">
        <v>11</v>
      </c>
      <c r="D3" s="13" t="s">
        <v>161</v>
      </c>
      <c r="E3" s="13" t="s">
        <v>124</v>
      </c>
      <c r="F3" s="13"/>
      <c r="G3" s="13"/>
      <c r="H3" s="13" t="s">
        <v>162</v>
      </c>
      <c r="I3" s="13" t="s">
        <v>163</v>
      </c>
      <c r="J3" s="13" t="s">
        <v>160</v>
      </c>
    </row>
    <row r="4" spans="1:10" ht="15" customHeight="1" x14ac:dyDescent="0.25">
      <c r="A4" s="13">
        <v>46191</v>
      </c>
      <c r="B4" s="13">
        <v>2</v>
      </c>
      <c r="C4" s="13" t="s">
        <v>11</v>
      </c>
      <c r="D4" s="13" t="s">
        <v>124</v>
      </c>
      <c r="E4" s="13" t="s">
        <v>157</v>
      </c>
      <c r="F4" s="13"/>
      <c r="G4" s="13"/>
      <c r="H4" s="13" t="s">
        <v>164</v>
      </c>
      <c r="I4" s="13" t="s">
        <v>165</v>
      </c>
      <c r="J4" s="13" t="s">
        <v>160</v>
      </c>
    </row>
    <row r="5" spans="1:10" ht="15" customHeight="1" x14ac:dyDescent="0.25">
      <c r="A5" s="13">
        <v>46191</v>
      </c>
      <c r="B5" s="13">
        <v>2</v>
      </c>
      <c r="C5" s="13" t="s">
        <v>11</v>
      </c>
      <c r="D5" s="13" t="s">
        <v>114</v>
      </c>
      <c r="E5" s="13" t="s">
        <v>161</v>
      </c>
      <c r="F5" s="13"/>
      <c r="G5" s="13"/>
      <c r="H5" s="13" t="s">
        <v>162</v>
      </c>
      <c r="I5" s="13" t="s">
        <v>163</v>
      </c>
      <c r="J5" s="13" t="s">
        <v>160</v>
      </c>
    </row>
    <row r="6" spans="1:10" ht="15" customHeight="1" x14ac:dyDescent="0.25">
      <c r="A6" s="13">
        <v>46197</v>
      </c>
      <c r="B6" s="13">
        <v>3</v>
      </c>
      <c r="C6" s="13" t="s">
        <v>11</v>
      </c>
      <c r="D6" s="13" t="s">
        <v>124</v>
      </c>
      <c r="E6" s="13" t="s">
        <v>114</v>
      </c>
      <c r="F6" s="13"/>
      <c r="G6" s="13"/>
      <c r="H6" s="13" t="s">
        <v>158</v>
      </c>
      <c r="I6" s="13" t="s">
        <v>159</v>
      </c>
      <c r="J6" s="13" t="s">
        <v>160</v>
      </c>
    </row>
    <row r="7" spans="1:10" ht="15" customHeight="1" x14ac:dyDescent="0.25">
      <c r="A7" s="13">
        <v>46197</v>
      </c>
      <c r="B7" s="13">
        <v>3</v>
      </c>
      <c r="C7" s="13" t="s">
        <v>11</v>
      </c>
      <c r="D7" s="13" t="s">
        <v>157</v>
      </c>
      <c r="E7" s="13" t="s">
        <v>161</v>
      </c>
      <c r="F7" s="13"/>
      <c r="G7" s="13"/>
      <c r="H7" s="13" t="s">
        <v>166</v>
      </c>
      <c r="I7" s="13" t="s">
        <v>167</v>
      </c>
      <c r="J7" s="13" t="s">
        <v>160</v>
      </c>
    </row>
    <row r="8" spans="1:10" ht="15" customHeight="1" x14ac:dyDescent="0.25">
      <c r="A8" s="13">
        <v>46185</v>
      </c>
      <c r="B8" s="13">
        <v>1</v>
      </c>
      <c r="C8" s="13" t="s">
        <v>22</v>
      </c>
      <c r="D8" s="13" t="s">
        <v>126</v>
      </c>
      <c r="E8" s="13" t="s">
        <v>168</v>
      </c>
      <c r="F8" s="13"/>
      <c r="G8" s="13"/>
      <c r="H8" s="13" t="s">
        <v>169</v>
      </c>
      <c r="I8" s="13" t="s">
        <v>170</v>
      </c>
      <c r="J8" s="13" t="s">
        <v>160</v>
      </c>
    </row>
    <row r="9" spans="1:10" ht="15" customHeight="1" x14ac:dyDescent="0.25">
      <c r="A9" s="13">
        <v>46186</v>
      </c>
      <c r="B9" s="13">
        <v>1</v>
      </c>
      <c r="C9" s="13" t="s">
        <v>22</v>
      </c>
      <c r="D9" s="13" t="s">
        <v>171</v>
      </c>
      <c r="E9" s="13" t="s">
        <v>131</v>
      </c>
      <c r="F9" s="13"/>
      <c r="G9" s="13"/>
      <c r="H9" s="13" t="s">
        <v>172</v>
      </c>
      <c r="I9" s="13" t="s">
        <v>173</v>
      </c>
      <c r="J9" s="13" t="s">
        <v>160</v>
      </c>
    </row>
    <row r="10" spans="1:10" ht="15" customHeight="1" x14ac:dyDescent="0.25">
      <c r="A10" s="13">
        <v>46191</v>
      </c>
      <c r="B10" s="13">
        <v>2</v>
      </c>
      <c r="C10" s="13" t="s">
        <v>22</v>
      </c>
      <c r="D10" s="13" t="s">
        <v>131</v>
      </c>
      <c r="E10" s="13" t="s">
        <v>168</v>
      </c>
      <c r="F10" s="13"/>
      <c r="G10" s="13"/>
      <c r="H10" s="13" t="s">
        <v>174</v>
      </c>
      <c r="I10" s="13" t="s">
        <v>175</v>
      </c>
      <c r="J10" s="13" t="s">
        <v>160</v>
      </c>
    </row>
    <row r="11" spans="1:10" ht="15" customHeight="1" x14ac:dyDescent="0.25">
      <c r="A11" s="13">
        <v>46191</v>
      </c>
      <c r="B11" s="13">
        <v>2</v>
      </c>
      <c r="C11" s="13" t="s">
        <v>22</v>
      </c>
      <c r="D11" s="13" t="s">
        <v>126</v>
      </c>
      <c r="E11" s="13" t="s">
        <v>171</v>
      </c>
      <c r="F11" s="13"/>
      <c r="G11" s="13"/>
      <c r="H11" s="13" t="s">
        <v>176</v>
      </c>
      <c r="I11" s="13" t="s">
        <v>177</v>
      </c>
      <c r="J11" s="13" t="s">
        <v>160</v>
      </c>
    </row>
    <row r="12" spans="1:10" ht="15" customHeight="1" x14ac:dyDescent="0.25">
      <c r="A12" s="13">
        <v>46197</v>
      </c>
      <c r="B12" s="13">
        <v>3</v>
      </c>
      <c r="C12" s="13" t="s">
        <v>22</v>
      </c>
      <c r="D12" s="13" t="s">
        <v>131</v>
      </c>
      <c r="E12" s="13" t="s">
        <v>126</v>
      </c>
      <c r="F12" s="13"/>
      <c r="G12" s="13"/>
      <c r="H12" s="13" t="s">
        <v>176</v>
      </c>
      <c r="I12" s="13" t="s">
        <v>177</v>
      </c>
      <c r="J12" s="13" t="s">
        <v>160</v>
      </c>
    </row>
    <row r="13" spans="1:10" ht="15" customHeight="1" x14ac:dyDescent="0.25">
      <c r="A13" s="13">
        <v>46197</v>
      </c>
      <c r="B13" s="13">
        <v>3</v>
      </c>
      <c r="C13" s="13" t="s">
        <v>22</v>
      </c>
      <c r="D13" s="13" t="s">
        <v>168</v>
      </c>
      <c r="E13" s="13" t="s">
        <v>171</v>
      </c>
      <c r="F13" s="13"/>
      <c r="G13" s="13"/>
      <c r="H13" s="13" t="s">
        <v>178</v>
      </c>
      <c r="I13" s="13" t="s">
        <v>179</v>
      </c>
      <c r="J13" s="13" t="s">
        <v>160</v>
      </c>
    </row>
    <row r="14" spans="1:10" ht="15" customHeight="1" x14ac:dyDescent="0.25">
      <c r="A14" s="13">
        <v>46186</v>
      </c>
      <c r="B14" s="13">
        <v>1</v>
      </c>
      <c r="C14" s="13" t="s">
        <v>29</v>
      </c>
      <c r="D14" s="13" t="s">
        <v>117</v>
      </c>
      <c r="E14" s="13" t="s">
        <v>180</v>
      </c>
      <c r="F14" s="13"/>
      <c r="G14" s="13"/>
      <c r="H14" s="13" t="s">
        <v>181</v>
      </c>
      <c r="I14" s="13" t="s">
        <v>182</v>
      </c>
      <c r="J14" s="13" t="s">
        <v>160</v>
      </c>
    </row>
    <row r="15" spans="1:10" ht="15" customHeight="1" x14ac:dyDescent="0.25">
      <c r="A15" s="13">
        <v>46186</v>
      </c>
      <c r="B15" s="13">
        <v>1</v>
      </c>
      <c r="C15" s="13" t="s">
        <v>29</v>
      </c>
      <c r="D15" s="13" t="s">
        <v>183</v>
      </c>
      <c r="E15" s="13" t="s">
        <v>184</v>
      </c>
      <c r="F15" s="13"/>
      <c r="G15" s="13"/>
      <c r="H15" s="13" t="s">
        <v>185</v>
      </c>
      <c r="I15" s="13" t="s">
        <v>186</v>
      </c>
      <c r="J15" s="13" t="s">
        <v>160</v>
      </c>
    </row>
    <row r="16" spans="1:10" ht="15" customHeight="1" x14ac:dyDescent="0.25">
      <c r="A16" s="13">
        <v>46192</v>
      </c>
      <c r="B16" s="13">
        <v>2</v>
      </c>
      <c r="C16" s="13" t="s">
        <v>29</v>
      </c>
      <c r="D16" s="13" t="s">
        <v>184</v>
      </c>
      <c r="E16" s="13" t="s">
        <v>180</v>
      </c>
      <c r="F16" s="13"/>
      <c r="G16" s="13"/>
      <c r="H16" s="13" t="s">
        <v>185</v>
      </c>
      <c r="I16" s="13" t="s">
        <v>186</v>
      </c>
      <c r="J16" s="13" t="s">
        <v>160</v>
      </c>
    </row>
    <row r="17" spans="1:10" ht="15" customHeight="1" x14ac:dyDescent="0.25">
      <c r="A17" s="13">
        <v>46192</v>
      </c>
      <c r="B17" s="13">
        <v>2</v>
      </c>
      <c r="C17" s="13" t="s">
        <v>29</v>
      </c>
      <c r="D17" s="13" t="s">
        <v>117</v>
      </c>
      <c r="E17" s="13" t="s">
        <v>183</v>
      </c>
      <c r="F17" s="13"/>
      <c r="G17" s="13"/>
      <c r="H17" s="13" t="s">
        <v>187</v>
      </c>
      <c r="I17" s="13" t="s">
        <v>188</v>
      </c>
      <c r="J17" s="13" t="s">
        <v>160</v>
      </c>
    </row>
    <row r="18" spans="1:10" ht="15" customHeight="1" x14ac:dyDescent="0.25">
      <c r="A18" s="13">
        <v>46197</v>
      </c>
      <c r="B18" s="13">
        <v>3</v>
      </c>
      <c r="C18" s="13" t="s">
        <v>29</v>
      </c>
      <c r="D18" s="13" t="s">
        <v>184</v>
      </c>
      <c r="E18" s="13" t="s">
        <v>117</v>
      </c>
      <c r="F18" s="13"/>
      <c r="G18" s="13"/>
      <c r="H18" s="13" t="s">
        <v>189</v>
      </c>
      <c r="I18" s="13" t="s">
        <v>190</v>
      </c>
      <c r="J18" s="13" t="s">
        <v>160</v>
      </c>
    </row>
    <row r="19" spans="1:10" ht="15" customHeight="1" x14ac:dyDescent="0.25">
      <c r="A19" s="13">
        <v>46197</v>
      </c>
      <c r="B19" s="13">
        <v>3</v>
      </c>
      <c r="C19" s="13" t="s">
        <v>29</v>
      </c>
      <c r="D19" s="13" t="s">
        <v>180</v>
      </c>
      <c r="E19" s="13" t="s">
        <v>183</v>
      </c>
      <c r="F19" s="13"/>
      <c r="G19" s="13"/>
      <c r="H19" s="13" t="s">
        <v>164</v>
      </c>
      <c r="I19" s="13" t="s">
        <v>165</v>
      </c>
      <c r="J19" s="13" t="s">
        <v>160</v>
      </c>
    </row>
    <row r="20" spans="1:10" ht="15" customHeight="1" x14ac:dyDescent="0.25">
      <c r="A20" s="13">
        <v>46185</v>
      </c>
      <c r="B20" s="13">
        <v>1</v>
      </c>
      <c r="C20" s="13" t="s">
        <v>36</v>
      </c>
      <c r="D20" s="13" t="s">
        <v>191</v>
      </c>
      <c r="E20" s="13" t="s">
        <v>192</v>
      </c>
      <c r="F20" s="13"/>
      <c r="G20" s="13"/>
      <c r="H20" s="13" t="s">
        <v>174</v>
      </c>
      <c r="I20" s="13" t="s">
        <v>175</v>
      </c>
      <c r="J20" s="13" t="s">
        <v>160</v>
      </c>
    </row>
    <row r="21" spans="1:10" ht="15" customHeight="1" x14ac:dyDescent="0.25">
      <c r="A21" s="13">
        <v>46186</v>
      </c>
      <c r="B21" s="13">
        <v>1</v>
      </c>
      <c r="C21" s="13" t="s">
        <v>36</v>
      </c>
      <c r="D21" s="13" t="s">
        <v>193</v>
      </c>
      <c r="E21" s="13" t="s">
        <v>194</v>
      </c>
      <c r="F21" s="13"/>
      <c r="G21" s="13"/>
      <c r="H21" s="13" t="s">
        <v>176</v>
      </c>
      <c r="I21" s="13" t="s">
        <v>177</v>
      </c>
      <c r="J21" s="13" t="s">
        <v>160</v>
      </c>
    </row>
    <row r="22" spans="1:10" ht="15" customHeight="1" x14ac:dyDescent="0.25">
      <c r="A22" s="13">
        <v>46192</v>
      </c>
      <c r="B22" s="13">
        <v>2</v>
      </c>
      <c r="C22" s="13" t="s">
        <v>36</v>
      </c>
      <c r="D22" s="13" t="s">
        <v>194</v>
      </c>
      <c r="E22" s="13" t="s">
        <v>192</v>
      </c>
      <c r="F22" s="13"/>
      <c r="G22" s="13"/>
      <c r="H22" s="13" t="s">
        <v>172</v>
      </c>
      <c r="I22" s="13" t="s">
        <v>173</v>
      </c>
      <c r="J22" s="13" t="s">
        <v>160</v>
      </c>
    </row>
    <row r="23" spans="1:10" ht="15" customHeight="1" x14ac:dyDescent="0.25">
      <c r="A23" s="13">
        <v>46192</v>
      </c>
      <c r="B23" s="13">
        <v>2</v>
      </c>
      <c r="C23" s="13" t="s">
        <v>36</v>
      </c>
      <c r="D23" s="13" t="s">
        <v>191</v>
      </c>
      <c r="E23" s="13" t="s">
        <v>193</v>
      </c>
      <c r="F23" s="13"/>
      <c r="G23" s="13"/>
      <c r="H23" s="13" t="s">
        <v>178</v>
      </c>
      <c r="I23" s="13" t="s">
        <v>179</v>
      </c>
      <c r="J23" s="13" t="s">
        <v>160</v>
      </c>
    </row>
    <row r="24" spans="1:10" ht="15" customHeight="1" x14ac:dyDescent="0.25">
      <c r="A24" s="13">
        <v>46198</v>
      </c>
      <c r="B24" s="13">
        <v>3</v>
      </c>
      <c r="C24" s="13" t="s">
        <v>36</v>
      </c>
      <c r="D24" s="13" t="s">
        <v>194</v>
      </c>
      <c r="E24" s="13" t="s">
        <v>191</v>
      </c>
      <c r="F24" s="13"/>
      <c r="G24" s="13"/>
      <c r="H24" s="13" t="s">
        <v>174</v>
      </c>
      <c r="I24" s="13" t="s">
        <v>175</v>
      </c>
      <c r="J24" s="13" t="s">
        <v>160</v>
      </c>
    </row>
    <row r="25" spans="1:10" ht="15" customHeight="1" x14ac:dyDescent="0.25">
      <c r="A25" s="13">
        <v>46198</v>
      </c>
      <c r="B25" s="13">
        <v>3</v>
      </c>
      <c r="C25" s="13" t="s">
        <v>36</v>
      </c>
      <c r="D25" s="13" t="s">
        <v>192</v>
      </c>
      <c r="E25" s="13" t="s">
        <v>193</v>
      </c>
      <c r="F25" s="13"/>
      <c r="G25" s="13"/>
      <c r="H25" s="13" t="s">
        <v>172</v>
      </c>
      <c r="I25" s="13" t="s">
        <v>173</v>
      </c>
      <c r="J25" s="13" t="s">
        <v>160</v>
      </c>
    </row>
    <row r="26" spans="1:10" ht="15" customHeight="1" x14ac:dyDescent="0.25">
      <c r="A26" s="13">
        <v>46187</v>
      </c>
      <c r="B26" s="13">
        <v>1</v>
      </c>
      <c r="C26" s="13" t="s">
        <v>47</v>
      </c>
      <c r="D26" s="13" t="s">
        <v>115</v>
      </c>
      <c r="E26" s="13" t="s">
        <v>195</v>
      </c>
      <c r="F26" s="13"/>
      <c r="G26" s="13"/>
      <c r="H26" s="13" t="s">
        <v>196</v>
      </c>
      <c r="I26" s="13" t="s">
        <v>197</v>
      </c>
      <c r="J26" s="13" t="s">
        <v>160</v>
      </c>
    </row>
    <row r="27" spans="1:10" ht="15" customHeight="1" x14ac:dyDescent="0.25">
      <c r="A27" s="13">
        <v>46187</v>
      </c>
      <c r="B27" s="13">
        <v>1</v>
      </c>
      <c r="C27" s="13" t="s">
        <v>47</v>
      </c>
      <c r="D27" s="13" t="s">
        <v>198</v>
      </c>
      <c r="E27" s="13" t="s">
        <v>199</v>
      </c>
      <c r="F27" s="13"/>
      <c r="G27" s="13"/>
      <c r="H27" s="13" t="s">
        <v>187</v>
      </c>
      <c r="I27" s="13" t="s">
        <v>188</v>
      </c>
      <c r="J27" s="13" t="s">
        <v>160</v>
      </c>
    </row>
    <row r="28" spans="1:10" ht="15" customHeight="1" x14ac:dyDescent="0.25">
      <c r="A28" s="13">
        <v>46193</v>
      </c>
      <c r="B28" s="13">
        <v>2</v>
      </c>
      <c r="C28" s="13" t="s">
        <v>47</v>
      </c>
      <c r="D28" s="13" t="s">
        <v>115</v>
      </c>
      <c r="E28" s="13" t="s">
        <v>198</v>
      </c>
      <c r="F28" s="13"/>
      <c r="G28" s="13"/>
      <c r="H28" s="13" t="s">
        <v>169</v>
      </c>
      <c r="I28" s="13" t="s">
        <v>170</v>
      </c>
      <c r="J28" s="13" t="s">
        <v>160</v>
      </c>
    </row>
    <row r="29" spans="1:10" ht="15" customHeight="1" x14ac:dyDescent="0.25">
      <c r="A29" s="13">
        <v>46193</v>
      </c>
      <c r="B29" s="13">
        <v>2</v>
      </c>
      <c r="C29" s="13" t="s">
        <v>47</v>
      </c>
      <c r="D29" s="13" t="s">
        <v>199</v>
      </c>
      <c r="E29" s="13" t="s">
        <v>195</v>
      </c>
      <c r="F29" s="13"/>
      <c r="G29" s="13"/>
      <c r="H29" s="13" t="s">
        <v>200</v>
      </c>
      <c r="I29" s="13" t="s">
        <v>201</v>
      </c>
      <c r="J29" s="13" t="s">
        <v>160</v>
      </c>
    </row>
    <row r="30" spans="1:10" ht="15" customHeight="1" x14ac:dyDescent="0.25">
      <c r="A30" s="13">
        <v>46198</v>
      </c>
      <c r="B30" s="13">
        <v>3</v>
      </c>
      <c r="C30" s="13" t="s">
        <v>47</v>
      </c>
      <c r="D30" s="13" t="s">
        <v>199</v>
      </c>
      <c r="E30" s="13" t="s">
        <v>115</v>
      </c>
      <c r="F30" s="13"/>
      <c r="G30" s="13"/>
      <c r="H30" s="13" t="s">
        <v>181</v>
      </c>
      <c r="I30" s="13" t="s">
        <v>182</v>
      </c>
      <c r="J30" s="13" t="s">
        <v>160</v>
      </c>
    </row>
    <row r="31" spans="1:10" ht="15" customHeight="1" x14ac:dyDescent="0.25">
      <c r="A31" s="13">
        <v>46198</v>
      </c>
      <c r="B31" s="13">
        <v>3</v>
      </c>
      <c r="C31" s="13" t="s">
        <v>47</v>
      </c>
      <c r="D31" s="13" t="s">
        <v>195</v>
      </c>
      <c r="E31" s="13" t="s">
        <v>198</v>
      </c>
      <c r="F31" s="13"/>
      <c r="G31" s="13"/>
      <c r="H31" s="13" t="s">
        <v>187</v>
      </c>
      <c r="I31" s="13" t="s">
        <v>188</v>
      </c>
      <c r="J31" s="13" t="s">
        <v>160</v>
      </c>
    </row>
    <row r="32" spans="1:10" ht="15" customHeight="1" x14ac:dyDescent="0.25">
      <c r="A32" s="13">
        <v>46187</v>
      </c>
      <c r="B32" s="13">
        <v>1</v>
      </c>
      <c r="C32" s="13" t="s">
        <v>54</v>
      </c>
      <c r="D32" s="13" t="s">
        <v>116</v>
      </c>
      <c r="E32" s="13" t="s">
        <v>202</v>
      </c>
      <c r="F32" s="13"/>
      <c r="G32" s="13"/>
      <c r="H32" s="13" t="s">
        <v>203</v>
      </c>
      <c r="I32" s="13" t="s">
        <v>204</v>
      </c>
      <c r="J32" s="13" t="s">
        <v>160</v>
      </c>
    </row>
    <row r="33" spans="1:10" ht="15" customHeight="1" x14ac:dyDescent="0.25">
      <c r="A33" s="13">
        <v>46187</v>
      </c>
      <c r="B33" s="13">
        <v>1</v>
      </c>
      <c r="C33" s="13" t="s">
        <v>54</v>
      </c>
      <c r="D33" s="13" t="s">
        <v>205</v>
      </c>
      <c r="E33" s="13" t="s">
        <v>206</v>
      </c>
      <c r="F33" s="13"/>
      <c r="G33" s="13"/>
      <c r="H33" s="13" t="s">
        <v>166</v>
      </c>
      <c r="I33" s="13" t="s">
        <v>167</v>
      </c>
      <c r="J33" s="13" t="s">
        <v>160</v>
      </c>
    </row>
    <row r="34" spans="1:10" ht="15" customHeight="1" x14ac:dyDescent="0.25">
      <c r="A34" s="13">
        <v>46193</v>
      </c>
      <c r="B34" s="13">
        <v>2</v>
      </c>
      <c r="C34" s="13" t="s">
        <v>54</v>
      </c>
      <c r="D34" s="13" t="s">
        <v>116</v>
      </c>
      <c r="E34" s="13" t="s">
        <v>205</v>
      </c>
      <c r="F34" s="13"/>
      <c r="G34" s="13"/>
      <c r="H34" s="13" t="s">
        <v>196</v>
      </c>
      <c r="I34" s="13" t="s">
        <v>197</v>
      </c>
      <c r="J34" s="13" t="s">
        <v>160</v>
      </c>
    </row>
    <row r="35" spans="1:10" ht="15" customHeight="1" x14ac:dyDescent="0.25">
      <c r="A35" s="13">
        <v>46193</v>
      </c>
      <c r="B35" s="13">
        <v>2</v>
      </c>
      <c r="C35" s="13" t="s">
        <v>54</v>
      </c>
      <c r="D35" s="13" t="s">
        <v>206</v>
      </c>
      <c r="E35" s="13" t="s">
        <v>202</v>
      </c>
      <c r="F35" s="13"/>
      <c r="G35" s="13"/>
      <c r="H35" s="13" t="s">
        <v>166</v>
      </c>
      <c r="I35" s="13" t="s">
        <v>167</v>
      </c>
      <c r="J35" s="13" t="s">
        <v>160</v>
      </c>
    </row>
    <row r="36" spans="1:10" ht="15" customHeight="1" x14ac:dyDescent="0.25">
      <c r="A36" s="13">
        <v>46198</v>
      </c>
      <c r="B36" s="13">
        <v>3</v>
      </c>
      <c r="C36" s="13" t="s">
        <v>54</v>
      </c>
      <c r="D36" s="13" t="s">
        <v>202</v>
      </c>
      <c r="E36" s="13" t="s">
        <v>205</v>
      </c>
      <c r="F36" s="13"/>
      <c r="G36" s="13"/>
      <c r="H36" s="13" t="s">
        <v>203</v>
      </c>
      <c r="I36" s="13" t="s">
        <v>204</v>
      </c>
      <c r="J36" s="13" t="s">
        <v>160</v>
      </c>
    </row>
    <row r="37" spans="1:10" ht="15" customHeight="1" x14ac:dyDescent="0.25">
      <c r="A37" s="13">
        <v>46198</v>
      </c>
      <c r="B37" s="13">
        <v>3</v>
      </c>
      <c r="C37" s="13" t="s">
        <v>54</v>
      </c>
      <c r="D37" s="13" t="s">
        <v>206</v>
      </c>
      <c r="E37" s="13" t="s">
        <v>116</v>
      </c>
      <c r="F37" s="13"/>
      <c r="G37" s="13"/>
      <c r="H37" s="13" t="s">
        <v>200</v>
      </c>
      <c r="I37" s="13" t="s">
        <v>201</v>
      </c>
      <c r="J37" s="13" t="s">
        <v>160</v>
      </c>
    </row>
    <row r="38" spans="1:10" ht="15" customHeight="1" x14ac:dyDescent="0.25">
      <c r="A38" s="13">
        <v>46188</v>
      </c>
      <c r="B38" s="13">
        <v>1</v>
      </c>
      <c r="C38" s="13" t="s">
        <v>61</v>
      </c>
      <c r="D38" s="13" t="s">
        <v>127</v>
      </c>
      <c r="E38" s="13" t="s">
        <v>207</v>
      </c>
      <c r="F38" s="13"/>
      <c r="G38" s="13"/>
      <c r="H38" s="13" t="s">
        <v>176</v>
      </c>
      <c r="I38" s="13" t="s">
        <v>177</v>
      </c>
      <c r="J38" s="13" t="s">
        <v>160</v>
      </c>
    </row>
    <row r="39" spans="1:10" ht="15" customHeight="1" x14ac:dyDescent="0.25">
      <c r="A39" s="13">
        <v>46188</v>
      </c>
      <c r="B39" s="13">
        <v>1</v>
      </c>
      <c r="C39" s="13" t="s">
        <v>61</v>
      </c>
      <c r="D39" s="13" t="s">
        <v>208</v>
      </c>
      <c r="E39" s="13" t="s">
        <v>209</v>
      </c>
      <c r="F39" s="13"/>
      <c r="G39" s="13"/>
      <c r="H39" s="13" t="s">
        <v>174</v>
      </c>
      <c r="I39" s="13" t="s">
        <v>175</v>
      </c>
      <c r="J39" s="13" t="s">
        <v>160</v>
      </c>
    </row>
    <row r="40" spans="1:10" ht="15" customHeight="1" x14ac:dyDescent="0.25">
      <c r="A40" s="13">
        <v>46194</v>
      </c>
      <c r="B40" s="13">
        <v>2</v>
      </c>
      <c r="C40" s="13" t="s">
        <v>61</v>
      </c>
      <c r="D40" s="13" t="s">
        <v>127</v>
      </c>
      <c r="E40" s="13" t="s">
        <v>208</v>
      </c>
      <c r="F40" s="13"/>
      <c r="G40" s="13"/>
      <c r="H40" s="13" t="s">
        <v>174</v>
      </c>
      <c r="I40" s="13" t="s">
        <v>175</v>
      </c>
      <c r="J40" s="13" t="s">
        <v>160</v>
      </c>
    </row>
    <row r="41" spans="1:10" ht="15" customHeight="1" x14ac:dyDescent="0.25">
      <c r="A41" s="13">
        <v>46194</v>
      </c>
      <c r="B41" s="13">
        <v>2</v>
      </c>
      <c r="C41" s="13" t="s">
        <v>61</v>
      </c>
      <c r="D41" s="13" t="s">
        <v>209</v>
      </c>
      <c r="E41" s="13" t="s">
        <v>207</v>
      </c>
      <c r="F41" s="13"/>
      <c r="G41" s="13"/>
      <c r="H41" s="13" t="s">
        <v>176</v>
      </c>
      <c r="I41" s="13" t="s">
        <v>177</v>
      </c>
      <c r="J41" s="13" t="s">
        <v>160</v>
      </c>
    </row>
    <row r="42" spans="1:10" ht="15" customHeight="1" x14ac:dyDescent="0.25">
      <c r="A42" s="13">
        <v>46199</v>
      </c>
      <c r="B42" s="13">
        <v>3</v>
      </c>
      <c r="C42" s="13" t="s">
        <v>61</v>
      </c>
      <c r="D42" s="13" t="s">
        <v>207</v>
      </c>
      <c r="E42" s="13" t="s">
        <v>208</v>
      </c>
      <c r="F42" s="13"/>
      <c r="G42" s="13"/>
      <c r="H42" s="13" t="s">
        <v>178</v>
      </c>
      <c r="I42" s="13" t="s">
        <v>179</v>
      </c>
      <c r="J42" s="13" t="s">
        <v>160</v>
      </c>
    </row>
    <row r="43" spans="1:10" ht="15" customHeight="1" x14ac:dyDescent="0.25">
      <c r="A43" s="13">
        <v>46199</v>
      </c>
      <c r="B43" s="13">
        <v>3</v>
      </c>
      <c r="C43" s="13" t="s">
        <v>61</v>
      </c>
      <c r="D43" s="13" t="s">
        <v>209</v>
      </c>
      <c r="E43" s="13" t="s">
        <v>127</v>
      </c>
      <c r="F43" s="13"/>
      <c r="G43" s="13"/>
      <c r="H43" s="13" t="s">
        <v>176</v>
      </c>
      <c r="I43" s="13" t="s">
        <v>177</v>
      </c>
      <c r="J43" s="13" t="s">
        <v>160</v>
      </c>
    </row>
    <row r="44" spans="1:10" ht="15" customHeight="1" x14ac:dyDescent="0.25">
      <c r="A44" s="13">
        <v>46188</v>
      </c>
      <c r="B44" s="13">
        <v>1</v>
      </c>
      <c r="C44" s="13" t="s">
        <v>72</v>
      </c>
      <c r="D44" s="13" t="s">
        <v>129</v>
      </c>
      <c r="E44" s="13" t="s">
        <v>210</v>
      </c>
      <c r="F44" s="13"/>
      <c r="G44" s="13"/>
      <c r="H44" s="13" t="s">
        <v>164</v>
      </c>
      <c r="I44" s="13" t="s">
        <v>165</v>
      </c>
      <c r="J44" s="13" t="s">
        <v>160</v>
      </c>
    </row>
    <row r="45" spans="1:10" ht="15" customHeight="1" x14ac:dyDescent="0.25">
      <c r="A45" s="13">
        <v>46188</v>
      </c>
      <c r="B45" s="13">
        <v>1</v>
      </c>
      <c r="C45" s="13" t="s">
        <v>72</v>
      </c>
      <c r="D45" s="13" t="s">
        <v>211</v>
      </c>
      <c r="E45" s="13" t="s">
        <v>212</v>
      </c>
      <c r="F45" s="13"/>
      <c r="G45" s="13"/>
      <c r="H45" s="13" t="s">
        <v>189</v>
      </c>
      <c r="I45" s="13" t="s">
        <v>190</v>
      </c>
      <c r="J45" s="13" t="s">
        <v>160</v>
      </c>
    </row>
    <row r="46" spans="1:10" ht="15" customHeight="1" x14ac:dyDescent="0.25">
      <c r="A46" s="13">
        <v>46194</v>
      </c>
      <c r="B46" s="13">
        <v>2</v>
      </c>
      <c r="C46" s="13" t="s">
        <v>72</v>
      </c>
      <c r="D46" s="13" t="s">
        <v>129</v>
      </c>
      <c r="E46" s="13" t="s">
        <v>211</v>
      </c>
      <c r="F46" s="13"/>
      <c r="G46" s="13"/>
      <c r="H46" s="13" t="s">
        <v>164</v>
      </c>
      <c r="I46" s="13" t="s">
        <v>165</v>
      </c>
      <c r="J46" s="13" t="s">
        <v>160</v>
      </c>
    </row>
    <row r="47" spans="1:10" ht="15" customHeight="1" x14ac:dyDescent="0.25">
      <c r="A47" s="13">
        <v>46194</v>
      </c>
      <c r="B47" s="13">
        <v>2</v>
      </c>
      <c r="C47" s="13" t="s">
        <v>72</v>
      </c>
      <c r="D47" s="13" t="s">
        <v>212</v>
      </c>
      <c r="E47" s="13" t="s">
        <v>210</v>
      </c>
      <c r="F47" s="13"/>
      <c r="G47" s="13"/>
      <c r="H47" s="13" t="s">
        <v>189</v>
      </c>
      <c r="I47" s="13" t="s">
        <v>190</v>
      </c>
      <c r="J47" s="13" t="s">
        <v>160</v>
      </c>
    </row>
    <row r="48" spans="1:10" ht="15" customHeight="1" x14ac:dyDescent="0.25">
      <c r="A48" s="13">
        <v>46199</v>
      </c>
      <c r="B48" s="13">
        <v>3</v>
      </c>
      <c r="C48" s="13" t="s">
        <v>72</v>
      </c>
      <c r="D48" s="13" t="s">
        <v>210</v>
      </c>
      <c r="E48" s="13" t="s">
        <v>211</v>
      </c>
      <c r="F48" s="13"/>
      <c r="G48" s="13"/>
      <c r="H48" s="13" t="s">
        <v>196</v>
      </c>
      <c r="I48" s="13" t="s">
        <v>197</v>
      </c>
      <c r="J48" s="13" t="s">
        <v>160</v>
      </c>
    </row>
    <row r="49" spans="1:10" ht="15" customHeight="1" x14ac:dyDescent="0.25">
      <c r="A49" s="13">
        <v>46199</v>
      </c>
      <c r="B49" s="13">
        <v>3</v>
      </c>
      <c r="C49" s="13" t="s">
        <v>72</v>
      </c>
      <c r="D49" s="13" t="s">
        <v>212</v>
      </c>
      <c r="E49" s="13" t="s">
        <v>129</v>
      </c>
      <c r="F49" s="13"/>
      <c r="G49" s="13"/>
      <c r="H49" s="13" t="s">
        <v>162</v>
      </c>
      <c r="I49" s="13" t="s">
        <v>163</v>
      </c>
      <c r="J49" s="13" t="s">
        <v>160</v>
      </c>
    </row>
    <row r="50" spans="1:10" ht="15" customHeight="1" x14ac:dyDescent="0.25">
      <c r="A50" s="13">
        <v>46189</v>
      </c>
      <c r="B50" s="13">
        <v>1</v>
      </c>
      <c r="C50" s="13" t="s">
        <v>79</v>
      </c>
      <c r="D50" s="13" t="s">
        <v>122</v>
      </c>
      <c r="E50" s="13" t="s">
        <v>123</v>
      </c>
      <c r="F50" s="13"/>
      <c r="G50" s="13"/>
      <c r="H50" s="13" t="s">
        <v>181</v>
      </c>
      <c r="I50" s="13" t="s">
        <v>182</v>
      </c>
      <c r="J50" s="13" t="s">
        <v>160</v>
      </c>
    </row>
    <row r="51" spans="1:10" ht="15" customHeight="1" x14ac:dyDescent="0.25">
      <c r="A51" s="13">
        <v>46189</v>
      </c>
      <c r="B51" s="13">
        <v>1</v>
      </c>
      <c r="C51" s="13" t="s">
        <v>79</v>
      </c>
      <c r="D51" s="13" t="s">
        <v>213</v>
      </c>
      <c r="E51" s="13" t="s">
        <v>214</v>
      </c>
      <c r="F51" s="13"/>
      <c r="G51" s="13"/>
      <c r="H51" s="13" t="s">
        <v>185</v>
      </c>
      <c r="I51" s="13" t="s">
        <v>186</v>
      </c>
      <c r="J51" s="13" t="s">
        <v>160</v>
      </c>
    </row>
    <row r="52" spans="1:10" ht="15" customHeight="1" x14ac:dyDescent="0.25">
      <c r="A52" s="13">
        <v>46195</v>
      </c>
      <c r="B52" s="13">
        <v>2</v>
      </c>
      <c r="C52" s="13" t="s">
        <v>79</v>
      </c>
      <c r="D52" s="13" t="s">
        <v>122</v>
      </c>
      <c r="E52" s="13" t="s">
        <v>213</v>
      </c>
      <c r="F52" s="13"/>
      <c r="G52" s="13"/>
      <c r="H52" s="13" t="s">
        <v>187</v>
      </c>
      <c r="I52" s="13" t="s">
        <v>188</v>
      </c>
      <c r="J52" s="13" t="s">
        <v>160</v>
      </c>
    </row>
    <row r="53" spans="1:10" ht="15" customHeight="1" x14ac:dyDescent="0.25">
      <c r="A53" s="13">
        <v>46195</v>
      </c>
      <c r="B53" s="13">
        <v>2</v>
      </c>
      <c r="C53" s="13" t="s">
        <v>79</v>
      </c>
      <c r="D53" s="13" t="s">
        <v>214</v>
      </c>
      <c r="E53" s="13" t="s">
        <v>123</v>
      </c>
      <c r="F53" s="13"/>
      <c r="G53" s="13"/>
      <c r="H53" s="13" t="s">
        <v>181</v>
      </c>
      <c r="I53" s="13" t="s">
        <v>182</v>
      </c>
      <c r="J53" s="13" t="s">
        <v>160</v>
      </c>
    </row>
    <row r="54" spans="1:10" ht="15" customHeight="1" x14ac:dyDescent="0.25">
      <c r="A54" s="13">
        <v>46199</v>
      </c>
      <c r="B54" s="13">
        <v>3</v>
      </c>
      <c r="C54" s="13" t="s">
        <v>79</v>
      </c>
      <c r="D54" s="13" t="s">
        <v>214</v>
      </c>
      <c r="E54" s="13" t="s">
        <v>122</v>
      </c>
      <c r="F54" s="13"/>
      <c r="G54" s="13"/>
      <c r="H54" s="13" t="s">
        <v>185</v>
      </c>
      <c r="I54" s="13" t="s">
        <v>186</v>
      </c>
      <c r="J54" s="13" t="s">
        <v>160</v>
      </c>
    </row>
    <row r="55" spans="1:10" ht="15" customHeight="1" x14ac:dyDescent="0.25">
      <c r="A55" s="13">
        <v>46199</v>
      </c>
      <c r="B55" s="13">
        <v>3</v>
      </c>
      <c r="C55" s="13" t="s">
        <v>79</v>
      </c>
      <c r="D55" s="13" t="s">
        <v>123</v>
      </c>
      <c r="E55" s="13" t="s">
        <v>213</v>
      </c>
      <c r="F55" s="13"/>
      <c r="G55" s="13"/>
      <c r="H55" s="13" t="s">
        <v>169</v>
      </c>
      <c r="I55" s="13" t="s">
        <v>170</v>
      </c>
      <c r="J55" s="13" t="s">
        <v>160</v>
      </c>
    </row>
    <row r="56" spans="1:10" ht="15" customHeight="1" x14ac:dyDescent="0.25">
      <c r="A56" s="13">
        <v>46189</v>
      </c>
      <c r="B56" s="13">
        <v>1</v>
      </c>
      <c r="C56" s="13" t="s">
        <v>86</v>
      </c>
      <c r="D56" s="13" t="s">
        <v>132</v>
      </c>
      <c r="E56" s="13" t="s">
        <v>215</v>
      </c>
      <c r="F56" s="13"/>
      <c r="G56" s="13"/>
      <c r="H56" s="13" t="s">
        <v>200</v>
      </c>
      <c r="I56" s="13" t="s">
        <v>201</v>
      </c>
      <c r="J56" s="13" t="s">
        <v>160</v>
      </c>
    </row>
    <row r="57" spans="1:10" ht="15" customHeight="1" x14ac:dyDescent="0.25">
      <c r="A57" s="13">
        <v>46189</v>
      </c>
      <c r="B57" s="13">
        <v>1</v>
      </c>
      <c r="C57" s="13" t="s">
        <v>86</v>
      </c>
      <c r="D57" s="13" t="s">
        <v>216</v>
      </c>
      <c r="E57" s="13" t="s">
        <v>217</v>
      </c>
      <c r="F57" s="13"/>
      <c r="G57" s="13"/>
      <c r="H57" s="13" t="s">
        <v>172</v>
      </c>
      <c r="I57" s="13" t="s">
        <v>173</v>
      </c>
      <c r="J57" s="13" t="s">
        <v>160</v>
      </c>
    </row>
    <row r="58" spans="1:10" ht="15" customHeight="1" x14ac:dyDescent="0.25">
      <c r="A58" s="13">
        <v>46195</v>
      </c>
      <c r="B58" s="13">
        <v>2</v>
      </c>
      <c r="C58" s="13" t="s">
        <v>86</v>
      </c>
      <c r="D58" s="13" t="s">
        <v>132</v>
      </c>
      <c r="E58" s="13" t="s">
        <v>216</v>
      </c>
      <c r="F58" s="13"/>
      <c r="G58" s="13"/>
      <c r="H58" s="13" t="s">
        <v>203</v>
      </c>
      <c r="I58" s="13" t="s">
        <v>204</v>
      </c>
      <c r="J58" s="13" t="s">
        <v>160</v>
      </c>
    </row>
    <row r="59" spans="1:10" ht="15" customHeight="1" x14ac:dyDescent="0.25">
      <c r="A59" s="13">
        <v>46195</v>
      </c>
      <c r="B59" s="13">
        <v>2</v>
      </c>
      <c r="C59" s="13" t="s">
        <v>86</v>
      </c>
      <c r="D59" s="13" t="s">
        <v>217</v>
      </c>
      <c r="E59" s="13" t="s">
        <v>215</v>
      </c>
      <c r="F59" s="13"/>
      <c r="G59" s="13"/>
      <c r="H59" s="13" t="s">
        <v>172</v>
      </c>
      <c r="I59" s="13" t="s">
        <v>173</v>
      </c>
      <c r="J59" s="13" t="s">
        <v>160</v>
      </c>
    </row>
    <row r="60" spans="1:10" ht="15" customHeight="1" x14ac:dyDescent="0.25">
      <c r="A60" s="13">
        <v>46200</v>
      </c>
      <c r="B60" s="13">
        <v>3</v>
      </c>
      <c r="C60" s="13" t="s">
        <v>86</v>
      </c>
      <c r="D60" s="13" t="s">
        <v>215</v>
      </c>
      <c r="E60" s="13" t="s">
        <v>216</v>
      </c>
      <c r="F60" s="13"/>
      <c r="G60" s="13"/>
      <c r="H60" s="13" t="s">
        <v>200</v>
      </c>
      <c r="I60" s="13" t="s">
        <v>201</v>
      </c>
      <c r="J60" s="13" t="s">
        <v>160</v>
      </c>
    </row>
    <row r="61" spans="1:10" ht="15" customHeight="1" x14ac:dyDescent="0.25">
      <c r="A61" s="13">
        <v>46200</v>
      </c>
      <c r="B61" s="13">
        <v>3</v>
      </c>
      <c r="C61" s="13" t="s">
        <v>86</v>
      </c>
      <c r="D61" s="13" t="s">
        <v>217</v>
      </c>
      <c r="E61" s="13" t="s">
        <v>132</v>
      </c>
      <c r="F61" s="13"/>
      <c r="G61" s="13"/>
      <c r="H61" s="13" t="s">
        <v>203</v>
      </c>
      <c r="I61" s="13" t="s">
        <v>204</v>
      </c>
      <c r="J61" s="13" t="s">
        <v>160</v>
      </c>
    </row>
    <row r="62" spans="1:10" ht="15" customHeight="1" x14ac:dyDescent="0.25">
      <c r="A62" s="13">
        <v>46190</v>
      </c>
      <c r="B62" s="13">
        <v>1</v>
      </c>
      <c r="C62" s="13" t="s">
        <v>93</v>
      </c>
      <c r="D62" s="13" t="s">
        <v>133</v>
      </c>
      <c r="E62" s="13" t="s">
        <v>218</v>
      </c>
      <c r="F62" s="13"/>
      <c r="G62" s="13"/>
      <c r="H62" s="13" t="s">
        <v>196</v>
      </c>
      <c r="I62" s="13" t="s">
        <v>197</v>
      </c>
      <c r="J62" s="13" t="s">
        <v>160</v>
      </c>
    </row>
    <row r="63" spans="1:10" ht="15" customHeight="1" x14ac:dyDescent="0.25">
      <c r="A63" s="13">
        <v>46190</v>
      </c>
      <c r="B63" s="13">
        <v>1</v>
      </c>
      <c r="C63" s="13" t="s">
        <v>93</v>
      </c>
      <c r="D63" s="13" t="s">
        <v>219</v>
      </c>
      <c r="E63" s="13" t="s">
        <v>220</v>
      </c>
      <c r="F63" s="13"/>
      <c r="G63" s="13"/>
      <c r="H63" s="13" t="s">
        <v>158</v>
      </c>
      <c r="I63" s="13" t="s">
        <v>159</v>
      </c>
      <c r="J63" s="13" t="s">
        <v>160</v>
      </c>
    </row>
    <row r="64" spans="1:10" ht="15" customHeight="1" x14ac:dyDescent="0.25">
      <c r="A64" s="13">
        <v>46196</v>
      </c>
      <c r="B64" s="13">
        <v>2</v>
      </c>
      <c r="C64" s="13" t="s">
        <v>93</v>
      </c>
      <c r="D64" s="13" t="s">
        <v>133</v>
      </c>
      <c r="E64" s="13" t="s">
        <v>219</v>
      </c>
      <c r="F64" s="13"/>
      <c r="G64" s="13"/>
      <c r="H64" s="13" t="s">
        <v>196</v>
      </c>
      <c r="I64" s="13" t="s">
        <v>197</v>
      </c>
      <c r="J64" s="13" t="s">
        <v>160</v>
      </c>
    </row>
    <row r="65" spans="1:10" ht="15" customHeight="1" x14ac:dyDescent="0.25">
      <c r="A65" s="13">
        <v>46196</v>
      </c>
      <c r="B65" s="13">
        <v>2</v>
      </c>
      <c r="C65" s="13" t="s">
        <v>93</v>
      </c>
      <c r="D65" s="13" t="s">
        <v>220</v>
      </c>
      <c r="E65" s="13" t="s">
        <v>218</v>
      </c>
      <c r="F65" s="13"/>
      <c r="G65" s="13"/>
      <c r="H65" s="13" t="s">
        <v>162</v>
      </c>
      <c r="I65" s="13" t="s">
        <v>163</v>
      </c>
      <c r="J65" s="13" t="s">
        <v>160</v>
      </c>
    </row>
    <row r="66" spans="1:10" ht="15" customHeight="1" x14ac:dyDescent="0.25">
      <c r="A66" s="13">
        <v>46200</v>
      </c>
      <c r="B66" s="13">
        <v>3</v>
      </c>
      <c r="C66" s="13" t="s">
        <v>93</v>
      </c>
      <c r="D66" s="13" t="s">
        <v>220</v>
      </c>
      <c r="E66" s="13" t="s">
        <v>133</v>
      </c>
      <c r="F66" s="13"/>
      <c r="G66" s="13"/>
      <c r="H66" s="13" t="s">
        <v>189</v>
      </c>
      <c r="I66" s="13" t="s">
        <v>190</v>
      </c>
      <c r="J66" s="13" t="s">
        <v>160</v>
      </c>
    </row>
    <row r="67" spans="1:10" ht="15" customHeight="1" x14ac:dyDescent="0.25">
      <c r="A67" s="13">
        <v>46200</v>
      </c>
      <c r="B67" s="13">
        <v>3</v>
      </c>
      <c r="C67" s="13" t="s">
        <v>93</v>
      </c>
      <c r="D67" s="13" t="s">
        <v>218</v>
      </c>
      <c r="E67" s="13" t="s">
        <v>219</v>
      </c>
      <c r="F67" s="13"/>
      <c r="G67" s="13"/>
      <c r="H67" s="13" t="s">
        <v>164</v>
      </c>
      <c r="I67" s="13" t="s">
        <v>165</v>
      </c>
      <c r="J67" s="13" t="s">
        <v>160</v>
      </c>
    </row>
    <row r="68" spans="1:10" ht="15" customHeight="1" x14ac:dyDescent="0.25">
      <c r="A68" s="13">
        <v>46190</v>
      </c>
      <c r="B68" s="13">
        <v>1</v>
      </c>
      <c r="C68" s="13" t="s">
        <v>102</v>
      </c>
      <c r="D68" s="13" t="s">
        <v>221</v>
      </c>
      <c r="E68" s="13" t="s">
        <v>128</v>
      </c>
      <c r="F68" s="13"/>
      <c r="G68" s="13"/>
      <c r="H68" s="13" t="s">
        <v>203</v>
      </c>
      <c r="I68" s="13" t="s">
        <v>204</v>
      </c>
      <c r="J68" s="13" t="s">
        <v>160</v>
      </c>
    </row>
    <row r="69" spans="1:10" ht="15" customHeight="1" x14ac:dyDescent="0.25">
      <c r="A69" s="13">
        <v>46190</v>
      </c>
      <c r="B69" s="13">
        <v>1</v>
      </c>
      <c r="C69" s="13" t="s">
        <v>102</v>
      </c>
      <c r="D69" s="13" t="s">
        <v>222</v>
      </c>
      <c r="E69" s="13" t="s">
        <v>223</v>
      </c>
      <c r="F69" s="13"/>
      <c r="G69" s="13"/>
      <c r="H69" s="13" t="s">
        <v>169</v>
      </c>
      <c r="I69" s="13" t="s">
        <v>170</v>
      </c>
      <c r="J69" s="13" t="s">
        <v>160</v>
      </c>
    </row>
    <row r="70" spans="1:10" ht="15" customHeight="1" x14ac:dyDescent="0.25">
      <c r="A70" s="13">
        <v>46196</v>
      </c>
      <c r="B70" s="13">
        <v>2</v>
      </c>
      <c r="C70" s="13" t="s">
        <v>102</v>
      </c>
      <c r="D70" s="13" t="s">
        <v>221</v>
      </c>
      <c r="E70" s="13" t="s">
        <v>222</v>
      </c>
      <c r="F70" s="13"/>
      <c r="G70" s="13"/>
      <c r="H70" s="13" t="s">
        <v>185</v>
      </c>
      <c r="I70" s="13" t="s">
        <v>186</v>
      </c>
      <c r="J70" s="13" t="s">
        <v>160</v>
      </c>
    </row>
    <row r="71" spans="1:10" ht="15" customHeight="1" x14ac:dyDescent="0.25">
      <c r="A71" s="13">
        <v>46196</v>
      </c>
      <c r="B71" s="13">
        <v>2</v>
      </c>
      <c r="C71" s="13" t="s">
        <v>102</v>
      </c>
      <c r="D71" s="13" t="s">
        <v>223</v>
      </c>
      <c r="E71" s="13" t="s">
        <v>128</v>
      </c>
      <c r="F71" s="13"/>
      <c r="G71" s="13"/>
      <c r="H71" s="13" t="s">
        <v>169</v>
      </c>
      <c r="I71" s="13" t="s">
        <v>170</v>
      </c>
      <c r="J71" s="13" t="s">
        <v>160</v>
      </c>
    </row>
    <row r="72" spans="1:10" ht="15" customHeight="1" x14ac:dyDescent="0.25">
      <c r="A72" s="22">
        <v>46200</v>
      </c>
      <c r="B72" s="13">
        <v>3</v>
      </c>
      <c r="C72" s="13" t="s">
        <v>102</v>
      </c>
      <c r="D72" s="13" t="s">
        <v>128</v>
      </c>
      <c r="E72" s="13" t="s">
        <v>222</v>
      </c>
      <c r="F72" s="13"/>
      <c r="G72" s="13"/>
      <c r="H72" s="13" t="s">
        <v>187</v>
      </c>
      <c r="I72" s="13" t="s">
        <v>188</v>
      </c>
      <c r="J72" s="13" t="s">
        <v>224</v>
      </c>
    </row>
    <row r="73" spans="1:10" ht="15" customHeight="1" x14ac:dyDescent="0.25">
      <c r="A73" s="22">
        <v>46200</v>
      </c>
      <c r="B73" s="13">
        <v>3</v>
      </c>
      <c r="C73" s="13" t="s">
        <v>102</v>
      </c>
      <c r="D73" s="13" t="s">
        <v>223</v>
      </c>
      <c r="E73" s="13" t="s">
        <v>221</v>
      </c>
      <c r="F73" s="13"/>
      <c r="G73" s="13"/>
      <c r="H73" s="13" t="s">
        <v>181</v>
      </c>
      <c r="I73" s="13" t="s">
        <v>182</v>
      </c>
      <c r="J73" s="13" t="s">
        <v>224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workbookViewId="0"/>
  </sheetViews>
  <sheetFormatPr defaultColWidth="8.7109375" defaultRowHeight="12.75" x14ac:dyDescent="0.2"/>
  <cols>
    <col min="1" max="1" width="26" customWidth="1"/>
    <col min="2" max="2" width="90" customWidth="1"/>
  </cols>
  <sheetData>
    <row r="1" spans="1:2" ht="15" customHeight="1" x14ac:dyDescent="0.25">
      <c r="A1" s="12" t="s">
        <v>225</v>
      </c>
      <c r="B1" s="12" t="s">
        <v>226</v>
      </c>
    </row>
    <row r="2" spans="1:2" ht="15" customHeight="1" x14ac:dyDescent="0.25">
      <c r="A2" s="13" t="s">
        <v>227</v>
      </c>
      <c r="B2" s="13" t="s">
        <v>228</v>
      </c>
    </row>
    <row r="3" spans="1:2" ht="15" customHeight="1" x14ac:dyDescent="0.25">
      <c r="A3" s="13" t="s">
        <v>229</v>
      </c>
      <c r="B3" s="13" t="s">
        <v>230</v>
      </c>
    </row>
    <row r="4" spans="1:2" ht="15" customHeight="1" x14ac:dyDescent="0.25">
      <c r="A4" s="13" t="s">
        <v>231</v>
      </c>
      <c r="B4" s="13" t="s">
        <v>232</v>
      </c>
    </row>
    <row r="5" spans="1:2" ht="15" customHeight="1" x14ac:dyDescent="0.2">
      <c r="A5" t="s">
        <v>233</v>
      </c>
      <c r="B5" t="s">
        <v>234</v>
      </c>
    </row>
    <row r="6" spans="1:2" ht="15" customHeight="1" x14ac:dyDescent="0.2">
      <c r="A6" t="s">
        <v>235</v>
      </c>
      <c r="B6" t="s">
        <v>236</v>
      </c>
    </row>
    <row r="7" spans="1:2" x14ac:dyDescent="0.2">
      <c r="A7" t="s">
        <v>237</v>
      </c>
      <c r="B7" t="s">
        <v>238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9"/>
  <sheetViews>
    <sheetView workbookViewId="0"/>
  </sheetViews>
  <sheetFormatPr defaultColWidth="8.7109375" defaultRowHeight="12.75" x14ac:dyDescent="0.2"/>
  <sheetData>
    <row r="1" spans="1:6" ht="15" customHeight="1" x14ac:dyDescent="0.2">
      <c r="A1" t="s">
        <v>149</v>
      </c>
      <c r="B1" t="s">
        <v>239</v>
      </c>
      <c r="C1" t="s">
        <v>240</v>
      </c>
      <c r="D1" t="s">
        <v>241</v>
      </c>
      <c r="E1" t="s">
        <v>242</v>
      </c>
      <c r="F1" t="s">
        <v>243</v>
      </c>
    </row>
    <row r="2" spans="1:6" ht="15" customHeight="1" x14ac:dyDescent="0.2">
      <c r="A2" t="s">
        <v>11</v>
      </c>
      <c r="B2" t="s">
        <v>114</v>
      </c>
      <c r="C2">
        <f>SUM(IF(AND('Fixtures by Matchday'!C3&lt;&gt;"",'Fixtures by Matchday'!E3&lt;&gt;""),IF('Fixtures by Matchday'!C3&gt;'Fixtures by Matchday'!E3,3,IF('Fixtures by Matchday'!C3='Fixtures by Matchday'!E3,1,0)),0),IF(AND('Fixtures by Matchday'!Q3&lt;&gt;"",'Fixtures by Matchday'!S3&lt;&gt;""),IF('Fixtures by Matchday'!S3&gt;'Fixtures by Matchday'!Q3,3,IF('Fixtures by Matchday'!S3='Fixtures by Matchday'!Q3,1,0)),0),IF(AND('Fixtures by Matchday'!J4&lt;&gt;"",'Fixtures by Matchday'!L4&lt;&gt;""),IF('Fixtures by Matchday'!J4&gt;'Fixtures by Matchday'!L4,3,IF('Fixtures by Matchday'!J4='Fixtures by Matchday'!L4,1,0)),0))</f>
        <v>6</v>
      </c>
      <c r="D2">
        <f>SUM(IF(AND('Fixtures by Matchday'!C3&lt;&gt;"",'Fixtures by Matchday'!E3&lt;&gt;""),'Fixtures by Matchday'!C3-'Fixtures by Matchday'!E3,0),IF(AND('Fixtures by Matchday'!Q3&lt;&gt;"",'Fixtures by Matchday'!S3&lt;&gt;""),'Fixtures by Matchday'!S3-'Fixtures by Matchday'!Q3,0),IF(AND('Fixtures by Matchday'!J4&lt;&gt;"",'Fixtures by Matchday'!L4&lt;&gt;""),'Fixtures by Matchday'!J4-'Fixtures by Matchday'!L4,0))</f>
        <v>0</v>
      </c>
      <c r="E2">
        <f>SUM(IF('Fixtures by Matchday'!C3&lt;&gt;"",'Fixtures by Matchday'!C3,0),IF('Fixtures by Matchday'!S3&lt;&gt;"",'Fixtures by Matchday'!S3,0),IF('Fixtures by Matchday'!J4&lt;&gt;"",'Fixtures by Matchday'!J4,0))</f>
        <v>4</v>
      </c>
      <c r="F2">
        <f>C2*1000000+(D2+100)*1000+E2*10+(4-0)</f>
        <v>6100044</v>
      </c>
    </row>
    <row r="3" spans="1:6" ht="15" customHeight="1" x14ac:dyDescent="0.2">
      <c r="A3" t="s">
        <v>11</v>
      </c>
      <c r="B3" t="s">
        <v>157</v>
      </c>
      <c r="C3">
        <f>SUM(IF(AND('Fixtures by Matchday'!C3&lt;&gt;"",'Fixtures by Matchday'!E3&lt;&gt;""),IF('Fixtures by Matchday'!E3&gt;'Fixtures by Matchday'!C3,3,IF('Fixtures by Matchday'!E3='Fixtures by Matchday'!C3,1,0)),0),IF(AND('Fixtures by Matchday'!J3&lt;&gt;"",'Fixtures by Matchday'!L3&lt;&gt;""),IF('Fixtures by Matchday'!L3&gt;'Fixtures by Matchday'!J3,3,IF('Fixtures by Matchday'!L3='Fixtures by Matchday'!J3,1,0)),0),IF(AND('Fixtures by Matchday'!Q4&lt;&gt;"",'Fixtures by Matchday'!S4&lt;&gt;""),IF('Fixtures by Matchday'!Q4&gt;'Fixtures by Matchday'!S4,3,IF('Fixtures by Matchday'!Q4='Fixtures by Matchday'!S4,1,0)),0))</f>
        <v>4</v>
      </c>
      <c r="D3">
        <f>SUM(IF(AND('Fixtures by Matchday'!C3&lt;&gt;"",'Fixtures by Matchday'!E3&lt;&gt;""),'Fixtures by Matchday'!E3-'Fixtures by Matchday'!C3,0),IF(AND('Fixtures by Matchday'!J3&lt;&gt;"",'Fixtures by Matchday'!L3&lt;&gt;""),'Fixtures by Matchday'!L3-'Fixtures by Matchday'!J3,0),IF(AND('Fixtures by Matchday'!Q4&lt;&gt;"",'Fixtures by Matchday'!S4&lt;&gt;""),'Fixtures by Matchday'!Q4-'Fixtures by Matchday'!S4,0))</f>
        <v>1</v>
      </c>
      <c r="E3">
        <f>SUM(IF('Fixtures by Matchday'!E3&lt;&gt;"",'Fixtures by Matchday'!E3,0),IF('Fixtures by Matchday'!L3&lt;&gt;"",'Fixtures by Matchday'!L3,0),IF('Fixtures by Matchday'!Q4&lt;&gt;"",'Fixtures by Matchday'!Q4,0))</f>
        <v>3</v>
      </c>
      <c r="F3">
        <f>C3*1000000+(D3+100)*1000+E3*10+(4-1)</f>
        <v>4101033</v>
      </c>
    </row>
    <row r="4" spans="1:6" ht="15" customHeight="1" x14ac:dyDescent="0.2">
      <c r="A4" t="s">
        <v>11</v>
      </c>
      <c r="B4" t="s">
        <v>161</v>
      </c>
      <c r="C4">
        <f>SUM(IF(AND('Fixtures by Matchday'!C4&lt;&gt;"",'Fixtures by Matchday'!E4&lt;&gt;""),IF('Fixtures by Matchday'!C4&gt;'Fixtures by Matchday'!E4,3,IF('Fixtures by Matchday'!C4='Fixtures by Matchday'!E4,1,0)),0),IF(AND('Fixtures by Matchday'!J4&lt;&gt;"",'Fixtures by Matchday'!L4&lt;&gt;""),IF('Fixtures by Matchday'!L4&gt;'Fixtures by Matchday'!J4,3,IF('Fixtures by Matchday'!L4='Fixtures by Matchday'!J4,1,0)),0),IF(AND('Fixtures by Matchday'!Q4&lt;&gt;"",'Fixtures by Matchday'!S4&lt;&gt;""),IF('Fixtures by Matchday'!S4&gt;'Fixtures by Matchday'!Q4,3,IF('Fixtures by Matchday'!S4='Fixtures by Matchday'!Q4,1,0)),0))</f>
        <v>1</v>
      </c>
      <c r="D4">
        <f>SUM(IF(AND('Fixtures by Matchday'!C4&lt;&gt;"",'Fixtures by Matchday'!E4&lt;&gt;""),'Fixtures by Matchday'!C4-'Fixtures by Matchday'!E4,0),IF(AND('Fixtures by Matchday'!J4&lt;&gt;"",'Fixtures by Matchday'!L4&lt;&gt;""),'Fixtures by Matchday'!L4-'Fixtures by Matchday'!J4,0),IF(AND('Fixtures by Matchday'!Q4&lt;&gt;"",'Fixtures by Matchday'!S4&lt;&gt;""),'Fixtures by Matchday'!S4-'Fixtures by Matchday'!Q4,0))</f>
        <v>-2</v>
      </c>
      <c r="E4">
        <f>SUM(IF('Fixtures by Matchday'!C4&lt;&gt;"",'Fixtures by Matchday'!C4,0),IF('Fixtures by Matchday'!L4&lt;&gt;"",'Fixtures by Matchday'!L4,0),IF('Fixtures by Matchday'!S4&lt;&gt;"",'Fixtures by Matchday'!S4,0))</f>
        <v>1</v>
      </c>
      <c r="F4">
        <f>C4*1000000+(D4+100)*1000+E4*10+(4-2)</f>
        <v>1098012</v>
      </c>
    </row>
    <row r="5" spans="1:6" ht="15" customHeight="1" x14ac:dyDescent="0.2">
      <c r="A5" t="s">
        <v>11</v>
      </c>
      <c r="B5" t="s">
        <v>124</v>
      </c>
      <c r="C5">
        <f>SUM(IF(AND('Fixtures by Matchday'!J3&lt;&gt;"",'Fixtures by Matchday'!L3&lt;&gt;""),IF('Fixtures by Matchday'!J3&gt;'Fixtures by Matchday'!L3,3,IF('Fixtures by Matchday'!J3='Fixtures by Matchday'!L3,1,0)),0),IF(AND('Fixtures by Matchday'!Q3&lt;&gt;"",'Fixtures by Matchday'!S3&lt;&gt;""),IF('Fixtures by Matchday'!Q3&gt;'Fixtures by Matchday'!S3,3,IF('Fixtures by Matchday'!Q3='Fixtures by Matchday'!S3,1,0)),0),IF(AND('Fixtures by Matchday'!C4&lt;&gt;"",'Fixtures by Matchday'!E4&lt;&gt;""),IF('Fixtures by Matchday'!E4&gt;'Fixtures by Matchday'!C4,3,IF('Fixtures by Matchday'!E4='Fixtures by Matchday'!C4,1,0)),0))</f>
        <v>6</v>
      </c>
      <c r="D5">
        <f>SUM(IF(AND('Fixtures by Matchday'!J3&lt;&gt;"",'Fixtures by Matchday'!L3&lt;&gt;""),'Fixtures by Matchday'!J3-'Fixtures by Matchday'!L3,0),IF(AND('Fixtures by Matchday'!Q3&lt;&gt;"",'Fixtures by Matchday'!S3&lt;&gt;""),'Fixtures by Matchday'!Q3-'Fixtures by Matchday'!S3,0),IF(AND('Fixtures by Matchday'!C4&lt;&gt;"",'Fixtures by Matchday'!E4&lt;&gt;""),'Fixtures by Matchday'!E4-'Fixtures by Matchday'!C4,0))</f>
        <v>1</v>
      </c>
      <c r="E5">
        <f>SUM(IF('Fixtures by Matchday'!J3&lt;&gt;"",'Fixtures by Matchday'!J3,0),IF('Fixtures by Matchday'!Q3&lt;&gt;"",'Fixtures by Matchday'!Q3,0),IF('Fixtures by Matchday'!E4&lt;&gt;"",'Fixtures by Matchday'!E4,0))</f>
        <v>4</v>
      </c>
      <c r="F5">
        <f>C5*1000000+(D5+100)*1000+E5*10+(4-3)</f>
        <v>6101041</v>
      </c>
    </row>
    <row r="6" spans="1:6" ht="15" customHeight="1" x14ac:dyDescent="0.2">
      <c r="A6" t="s">
        <v>22</v>
      </c>
      <c r="B6" t="s">
        <v>126</v>
      </c>
      <c r="C6">
        <f>SUM(IF(AND('Fixtures by Matchday'!C5&lt;&gt;"",'Fixtures by Matchday'!E5&lt;&gt;""),IF('Fixtures by Matchday'!C5&gt;'Fixtures by Matchday'!E5,3,IF('Fixtures by Matchday'!C5='Fixtures by Matchday'!E5,1,0)),0),IF(AND('Fixtures by Matchday'!Q5&lt;&gt;"",'Fixtures by Matchday'!S5&lt;&gt;""),IF('Fixtures by Matchday'!S5&gt;'Fixtures by Matchday'!Q5,3,IF('Fixtures by Matchday'!S5='Fixtures by Matchday'!Q5,1,0)),0),IF(AND('Fixtures by Matchday'!J6&lt;&gt;"",'Fixtures by Matchday'!L6&lt;&gt;""),IF('Fixtures by Matchday'!J6&gt;'Fixtures by Matchday'!L6,3,IF('Fixtures by Matchday'!J6='Fixtures by Matchday'!L6,1,0)),0))</f>
        <v>5</v>
      </c>
      <c r="D6">
        <f>SUM(IF(AND('Fixtures by Matchday'!C5&lt;&gt;"",'Fixtures by Matchday'!E5&lt;&gt;""),'Fixtures by Matchday'!C5-'Fixtures by Matchday'!E5,0),IF(AND('Fixtures by Matchday'!Q5&lt;&gt;"",'Fixtures by Matchday'!S5&lt;&gt;""),'Fixtures by Matchday'!S5-'Fixtures by Matchday'!Q5,0),IF(AND('Fixtures by Matchday'!J6&lt;&gt;"",'Fixtures by Matchday'!L6&lt;&gt;""),'Fixtures by Matchday'!J6-'Fixtures by Matchday'!L6,0))</f>
        <v>2</v>
      </c>
      <c r="E6">
        <f>SUM(IF('Fixtures by Matchday'!C5&lt;&gt;"",'Fixtures by Matchday'!C5,0),IF('Fixtures by Matchday'!S5&lt;&gt;"",'Fixtures by Matchday'!S5,0),IF('Fixtures by Matchday'!J6&lt;&gt;"",'Fixtures by Matchday'!J6,0))</f>
        <v>5</v>
      </c>
      <c r="F6">
        <f>C6*1000000+(D6+100)*1000+E6*10+(4-0)</f>
        <v>5102054</v>
      </c>
    </row>
    <row r="7" spans="1:6" ht="15" customHeight="1" x14ac:dyDescent="0.2">
      <c r="A7" t="s">
        <v>22</v>
      </c>
      <c r="B7" t="s">
        <v>131</v>
      </c>
      <c r="C7">
        <f>SUM(IF(AND('Fixtures by Matchday'!J5&lt;&gt;"",'Fixtures by Matchday'!L5&lt;&gt;""),IF('Fixtures by Matchday'!J5&gt;'Fixtures by Matchday'!L5,3,IF('Fixtures by Matchday'!J5='Fixtures by Matchday'!L5,1,0)),0),IF(AND('Fixtures by Matchday'!Q5&lt;&gt;"",'Fixtures by Matchday'!S5&lt;&gt;""),IF('Fixtures by Matchday'!Q5&gt;'Fixtures by Matchday'!S5,3,IF('Fixtures by Matchday'!Q5='Fixtures by Matchday'!S5,1,0)),0),IF(AND('Fixtures by Matchday'!C6&lt;&gt;"",'Fixtures by Matchday'!E6&lt;&gt;""),IF('Fixtures by Matchday'!E6&gt;'Fixtures by Matchday'!C6,3,IF('Fixtures by Matchday'!E6='Fixtures by Matchday'!C6,1,0)),0))</f>
        <v>5</v>
      </c>
      <c r="D7">
        <f>SUM(IF(AND('Fixtures by Matchday'!J5&lt;&gt;"",'Fixtures by Matchday'!L5&lt;&gt;""),'Fixtures by Matchday'!J5-'Fixtures by Matchday'!L5,0),IF(AND('Fixtures by Matchday'!Q5&lt;&gt;"",'Fixtures by Matchday'!S5&lt;&gt;""),'Fixtures by Matchday'!Q5-'Fixtures by Matchday'!S5,0),IF(AND('Fixtures by Matchday'!C6&lt;&gt;"",'Fixtures by Matchday'!E6&lt;&gt;""),'Fixtures by Matchday'!E6-'Fixtures by Matchday'!C6,0))</f>
        <v>1</v>
      </c>
      <c r="E7">
        <f>SUM(IF('Fixtures by Matchday'!J5&lt;&gt;"",'Fixtures by Matchday'!J5,0),IF('Fixtures by Matchday'!Q5&lt;&gt;"",'Fixtures by Matchday'!Q5,0),IF('Fixtures by Matchday'!E6&lt;&gt;"",'Fixtures by Matchday'!E6,0))</f>
        <v>3</v>
      </c>
      <c r="F7">
        <f>C7*1000000+(D7+100)*1000+E7*10+(4-1)</f>
        <v>5101033</v>
      </c>
    </row>
    <row r="8" spans="1:6" ht="15" customHeight="1" x14ac:dyDescent="0.2">
      <c r="A8" t="s">
        <v>22</v>
      </c>
      <c r="B8" t="s">
        <v>171</v>
      </c>
      <c r="C8">
        <f>SUM(IF(AND('Fixtures by Matchday'!C6&lt;&gt;"",'Fixtures by Matchday'!E6&lt;&gt;""),IF('Fixtures by Matchday'!C6&gt;'Fixtures by Matchday'!E6,3,IF('Fixtures by Matchday'!C6='Fixtures by Matchday'!E6,1,0)),0),IF(AND('Fixtures by Matchday'!J6&lt;&gt;"",'Fixtures by Matchday'!L6&lt;&gt;""),IF('Fixtures by Matchday'!L6&gt;'Fixtures by Matchday'!J6,3,IF('Fixtures by Matchday'!L6='Fixtures by Matchday'!J6,1,0)),0),IF(AND('Fixtures by Matchday'!Q6&lt;&gt;"",'Fixtures by Matchday'!S6&lt;&gt;""),IF('Fixtures by Matchday'!S6&gt;'Fixtures by Matchday'!Q6,3,IF('Fixtures by Matchday'!S6='Fixtures by Matchday'!Q6,1,0)),0))</f>
        <v>2</v>
      </c>
      <c r="D8">
        <f>SUM(IF(AND('Fixtures by Matchday'!C6&lt;&gt;"",'Fixtures by Matchday'!E6&lt;&gt;""),'Fixtures by Matchday'!C6-'Fixtures by Matchday'!E6,0),IF(AND('Fixtures by Matchday'!J6&lt;&gt;"",'Fixtures by Matchday'!L6&lt;&gt;""),'Fixtures by Matchday'!L6-'Fixtures by Matchday'!J6,0),IF(AND('Fixtures by Matchday'!Q6&lt;&gt;"",'Fixtures by Matchday'!S6&lt;&gt;""),'Fixtures by Matchday'!S6-'Fixtures by Matchday'!Q6,0))</f>
        <v>-1</v>
      </c>
      <c r="E8">
        <f>SUM(IF('Fixtures by Matchday'!C6&lt;&gt;"",'Fixtures by Matchday'!C6,0),IF('Fixtures by Matchday'!L6&lt;&gt;"",'Fixtures by Matchday'!L6,0),IF('Fixtures by Matchday'!S6&lt;&gt;"",'Fixtures by Matchday'!S6,0))</f>
        <v>3</v>
      </c>
      <c r="F8">
        <f>C8*1000000+(D8+100)*1000+E8*10+(4-2)</f>
        <v>2099032</v>
      </c>
    </row>
    <row r="9" spans="1:6" ht="15" customHeight="1" x14ac:dyDescent="0.2">
      <c r="A9" t="s">
        <v>22</v>
      </c>
      <c r="B9" t="s">
        <v>168</v>
      </c>
      <c r="C9">
        <f>SUM(IF(AND('Fixtures by Matchday'!C5&lt;&gt;"",'Fixtures by Matchday'!E5&lt;&gt;""),IF('Fixtures by Matchday'!E5&gt;'Fixtures by Matchday'!C5,3,IF('Fixtures by Matchday'!E5='Fixtures by Matchday'!C5,1,0)),0),IF(AND('Fixtures by Matchday'!J5&lt;&gt;"",'Fixtures by Matchday'!L5&lt;&gt;""),IF('Fixtures by Matchday'!L5&gt;'Fixtures by Matchday'!J5,3,IF('Fixtures by Matchday'!L5='Fixtures by Matchday'!J5,1,0)),0),IF(AND('Fixtures by Matchday'!Q6&lt;&gt;"",'Fixtures by Matchday'!S6&lt;&gt;""),IF('Fixtures by Matchday'!Q6&gt;'Fixtures by Matchday'!S6,3,IF('Fixtures by Matchday'!Q6='Fixtures by Matchday'!S6,1,0)),0))</f>
        <v>2</v>
      </c>
      <c r="D9">
        <f>SUM(IF(AND('Fixtures by Matchday'!C5&lt;&gt;"",'Fixtures by Matchday'!E5&lt;&gt;""),'Fixtures by Matchday'!E5-'Fixtures by Matchday'!C5,0),IF(AND('Fixtures by Matchday'!J5&lt;&gt;"",'Fixtures by Matchday'!L5&lt;&gt;""),'Fixtures by Matchday'!L5-'Fixtures by Matchday'!J5,0),IF(AND('Fixtures by Matchday'!Q6&lt;&gt;"",'Fixtures by Matchday'!S6&lt;&gt;""),'Fixtures by Matchday'!Q6-'Fixtures by Matchday'!S6,0))</f>
        <v>-2</v>
      </c>
      <c r="E9">
        <f>SUM(IF('Fixtures by Matchday'!E5&lt;&gt;"",'Fixtures by Matchday'!E5,0),IF('Fixtures by Matchday'!L5&lt;&gt;"",'Fixtures by Matchday'!L5,0),IF('Fixtures by Matchday'!Q6&lt;&gt;"",'Fixtures by Matchday'!Q6,0))</f>
        <v>2</v>
      </c>
      <c r="F9">
        <f>C9*1000000+(D9+100)*1000+E9*10+(4-3)</f>
        <v>2098021</v>
      </c>
    </row>
    <row r="10" spans="1:6" ht="15" customHeight="1" x14ac:dyDescent="0.2">
      <c r="A10" t="s">
        <v>29</v>
      </c>
      <c r="B10" t="s">
        <v>117</v>
      </c>
      <c r="C10">
        <f>SUM(IF(AND('Fixtures by Matchday'!C7&lt;&gt;"",'Fixtures by Matchday'!E7&lt;&gt;""),IF('Fixtures by Matchday'!C7&gt;'Fixtures by Matchday'!E7,3,IF('Fixtures by Matchday'!C7='Fixtures by Matchday'!E7,1,0)),0),IF(AND('Fixtures by Matchday'!Q7&lt;&gt;"",'Fixtures by Matchday'!S7&lt;&gt;""),IF('Fixtures by Matchday'!S7&gt;'Fixtures by Matchday'!Q7,3,IF('Fixtures by Matchday'!S7='Fixtures by Matchday'!Q7,1,0)),0),IF(AND('Fixtures by Matchday'!J8&lt;&gt;"",'Fixtures by Matchday'!L8&lt;&gt;""),IF('Fixtures by Matchday'!J8&gt;'Fixtures by Matchday'!L8,3,IF('Fixtures by Matchday'!J8='Fixtures by Matchday'!L8,1,0)),0))</f>
        <v>9</v>
      </c>
      <c r="D10">
        <f>SUM(IF(AND('Fixtures by Matchday'!C7&lt;&gt;"",'Fixtures by Matchday'!E7&lt;&gt;""),'Fixtures by Matchday'!C7-'Fixtures by Matchday'!E7,0),IF(AND('Fixtures by Matchday'!Q7&lt;&gt;"",'Fixtures by Matchday'!S7&lt;&gt;""),'Fixtures by Matchday'!S7-'Fixtures by Matchday'!Q7,0),IF(AND('Fixtures by Matchday'!J8&lt;&gt;"",'Fixtures by Matchday'!L8&lt;&gt;""),'Fixtures by Matchday'!J8-'Fixtures by Matchday'!L8,0))</f>
        <v>4</v>
      </c>
      <c r="E10">
        <f>SUM(IF('Fixtures by Matchday'!C7&lt;&gt;"",'Fixtures by Matchday'!C7,0),IF('Fixtures by Matchday'!S7&lt;&gt;"",'Fixtures by Matchday'!S7,0),IF('Fixtures by Matchday'!J8&lt;&gt;"",'Fixtures by Matchday'!J8,0))</f>
        <v>7</v>
      </c>
      <c r="F10">
        <f>C10*1000000+(D10+100)*1000+E10*10+(4-0)</f>
        <v>9104074</v>
      </c>
    </row>
    <row r="11" spans="1:6" ht="15" customHeight="1" x14ac:dyDescent="0.2">
      <c r="A11" t="s">
        <v>29</v>
      </c>
      <c r="B11" t="s">
        <v>180</v>
      </c>
      <c r="C11">
        <f>SUM(IF(AND('Fixtures by Matchday'!C7&lt;&gt;"",'Fixtures by Matchday'!E7&lt;&gt;""),IF('Fixtures by Matchday'!E7&gt;'Fixtures by Matchday'!C7,3,IF('Fixtures by Matchday'!E7='Fixtures by Matchday'!C7,1,0)),0),IF(AND('Fixtures by Matchday'!J7&lt;&gt;"",'Fixtures by Matchday'!L7&lt;&gt;""),IF('Fixtures by Matchday'!L7&gt;'Fixtures by Matchday'!J7,3,IF('Fixtures by Matchday'!L7='Fixtures by Matchday'!J7,1,0)),0),IF(AND('Fixtures by Matchday'!Q8&lt;&gt;"",'Fixtures by Matchday'!S8&lt;&gt;""),IF('Fixtures by Matchday'!Q8&gt;'Fixtures by Matchday'!S8,3,IF('Fixtures by Matchday'!Q8='Fixtures by Matchday'!S8,1,0)),0))</f>
        <v>6</v>
      </c>
      <c r="D11">
        <f>SUM(IF(AND('Fixtures by Matchday'!C7&lt;&gt;"",'Fixtures by Matchday'!E7&lt;&gt;""),'Fixtures by Matchday'!E7-'Fixtures by Matchday'!C7,0),IF(AND('Fixtures by Matchday'!J7&lt;&gt;"",'Fixtures by Matchday'!L7&lt;&gt;""),'Fixtures by Matchday'!L7-'Fixtures by Matchday'!J7,0),IF(AND('Fixtures by Matchday'!Q8&lt;&gt;"",'Fixtures by Matchday'!S8&lt;&gt;""),'Fixtures by Matchday'!Q8-'Fixtures by Matchday'!S8,0))</f>
        <v>1</v>
      </c>
      <c r="E11">
        <f>SUM(IF('Fixtures by Matchday'!E7&lt;&gt;"",'Fixtures by Matchday'!E7,0),IF('Fixtures by Matchday'!L7&lt;&gt;"",'Fixtures by Matchday'!L7,0),IF('Fixtures by Matchday'!Q8&lt;&gt;"",'Fixtures by Matchday'!Q8,0))</f>
        <v>5</v>
      </c>
      <c r="F11">
        <f>C11*1000000+(D11+100)*1000+E11*10+(4-1)</f>
        <v>6101053</v>
      </c>
    </row>
    <row r="12" spans="1:6" ht="15" customHeight="1" x14ac:dyDescent="0.2">
      <c r="A12" t="s">
        <v>29</v>
      </c>
      <c r="B12" t="s">
        <v>183</v>
      </c>
      <c r="C12">
        <f>SUM(IF(AND('Fixtures by Matchday'!C8&lt;&gt;"",'Fixtures by Matchday'!E8&lt;&gt;""),IF('Fixtures by Matchday'!C8&gt;'Fixtures by Matchday'!E8,3,IF('Fixtures by Matchday'!C8='Fixtures by Matchday'!E8,1,0)),0),IF(AND('Fixtures by Matchday'!J8&lt;&gt;"",'Fixtures by Matchday'!L8&lt;&gt;""),IF('Fixtures by Matchday'!L8&gt;'Fixtures by Matchday'!J8,3,IF('Fixtures by Matchday'!L8='Fixtures by Matchday'!J8,1,0)),0),IF(AND('Fixtures by Matchday'!Q8&lt;&gt;"",'Fixtures by Matchday'!S8&lt;&gt;""),IF('Fixtures by Matchday'!S8&gt;'Fixtures by Matchday'!Q8,3,IF('Fixtures by Matchday'!S8='Fixtures by Matchday'!Q8,1,0)),0))</f>
        <v>1</v>
      </c>
      <c r="D12">
        <f>SUM(IF(AND('Fixtures by Matchday'!C8&lt;&gt;"",'Fixtures by Matchday'!E8&lt;&gt;""),'Fixtures by Matchday'!C8-'Fixtures by Matchday'!E8,0),IF(AND('Fixtures by Matchday'!J8&lt;&gt;"",'Fixtures by Matchday'!L8&lt;&gt;""),'Fixtures by Matchday'!L8-'Fixtures by Matchday'!J8,0),IF(AND('Fixtures by Matchday'!Q8&lt;&gt;"",'Fixtures by Matchday'!S8&lt;&gt;""),'Fixtures by Matchday'!S8-'Fixtures by Matchday'!Q8,0))</f>
        <v>-3</v>
      </c>
      <c r="E12">
        <f>SUM(IF('Fixtures by Matchday'!C8&lt;&gt;"",'Fixtures by Matchday'!C8,0),IF('Fixtures by Matchday'!L8&lt;&gt;"",'Fixtures by Matchday'!L8,0),IF('Fixtures by Matchday'!S8&lt;&gt;"",'Fixtures by Matchday'!S8,0))</f>
        <v>0</v>
      </c>
      <c r="F12">
        <f>C12*1000000+(D12+100)*1000+E12*10+(4-2)</f>
        <v>1097002</v>
      </c>
    </row>
    <row r="13" spans="1:6" ht="15" customHeight="1" x14ac:dyDescent="0.2">
      <c r="A13" t="s">
        <v>29</v>
      </c>
      <c r="B13" t="s">
        <v>184</v>
      </c>
      <c r="C13">
        <f>SUM(IF(AND('Fixtures by Matchday'!J7&lt;&gt;"",'Fixtures by Matchday'!L7&lt;&gt;""),IF('Fixtures by Matchday'!J7&gt;'Fixtures by Matchday'!L7,3,IF('Fixtures by Matchday'!J7='Fixtures by Matchday'!L7,1,0)),0),IF(AND('Fixtures by Matchday'!Q7&lt;&gt;"",'Fixtures by Matchday'!S7&lt;&gt;""),IF('Fixtures by Matchday'!Q7&gt;'Fixtures by Matchday'!S7,3,IF('Fixtures by Matchday'!Q7='Fixtures by Matchday'!S7,1,0)),0),IF(AND('Fixtures by Matchday'!C8&lt;&gt;"",'Fixtures by Matchday'!E8&lt;&gt;""),IF('Fixtures by Matchday'!E8&gt;'Fixtures by Matchday'!C8,3,IF('Fixtures by Matchday'!E8='Fixtures by Matchday'!C8,1,0)),0))</f>
        <v>1</v>
      </c>
      <c r="D13">
        <f>SUM(IF(AND('Fixtures by Matchday'!J7&lt;&gt;"",'Fixtures by Matchday'!L7&lt;&gt;""),'Fixtures by Matchday'!J7-'Fixtures by Matchday'!L7,0),IF(AND('Fixtures by Matchday'!Q7&lt;&gt;"",'Fixtures by Matchday'!S7&lt;&gt;""),'Fixtures by Matchday'!Q7-'Fixtures by Matchday'!S7,0),IF(AND('Fixtures by Matchday'!C8&lt;&gt;"",'Fixtures by Matchday'!E8&lt;&gt;""),'Fixtures by Matchday'!E8-'Fixtures by Matchday'!C8,0))</f>
        <v>-2</v>
      </c>
      <c r="E13">
        <f>SUM(IF('Fixtures by Matchday'!J7&lt;&gt;"",'Fixtures by Matchday'!J7,0),IF('Fixtures by Matchday'!Q7&lt;&gt;"",'Fixtures by Matchday'!Q7,0),IF('Fixtures by Matchday'!E8&lt;&gt;"",'Fixtures by Matchday'!E8,0))</f>
        <v>2</v>
      </c>
      <c r="F13">
        <f>C13*1000000+(D13+100)*1000+E13*10+(4-3)</f>
        <v>1098021</v>
      </c>
    </row>
    <row r="14" spans="1:6" ht="15" customHeight="1" x14ac:dyDescent="0.2">
      <c r="A14" t="s">
        <v>36</v>
      </c>
      <c r="B14" t="s">
        <v>191</v>
      </c>
      <c r="C14">
        <f>SUM(IF(AND('Fixtures by Matchday'!C9&lt;&gt;"",'Fixtures by Matchday'!E9&lt;&gt;""),IF('Fixtures by Matchday'!C9&gt;'Fixtures by Matchday'!E9,3,IF('Fixtures by Matchday'!C9='Fixtures by Matchday'!E9,1,0)),0),IF(AND('Fixtures by Matchday'!Q9&lt;&gt;"",'Fixtures by Matchday'!S9&lt;&gt;""),IF('Fixtures by Matchday'!S9&gt;'Fixtures by Matchday'!Q9,3,IF('Fixtures by Matchday'!S9='Fixtures by Matchday'!Q9,1,0)),0),IF(AND('Fixtures by Matchday'!J10&lt;&gt;"",'Fixtures by Matchday'!L10&lt;&gt;""),IF('Fixtures by Matchday'!J10&gt;'Fixtures by Matchday'!L10,3,IF('Fixtures by Matchday'!J10='Fixtures by Matchday'!L10,1,0)),0))</f>
        <v>1</v>
      </c>
      <c r="D14">
        <f>SUM(IF(AND('Fixtures by Matchday'!C9&lt;&gt;"",'Fixtures by Matchday'!E9&lt;&gt;""),'Fixtures by Matchday'!C9-'Fixtures by Matchday'!E9,0),IF(AND('Fixtures by Matchday'!Q9&lt;&gt;"",'Fixtures by Matchday'!S9&lt;&gt;""),'Fixtures by Matchday'!S9-'Fixtures by Matchday'!Q9,0),IF(AND('Fixtures by Matchday'!J10&lt;&gt;"",'Fixtures by Matchday'!L10&lt;&gt;""),'Fixtures by Matchday'!J10-'Fixtures by Matchday'!L10,0))</f>
        <v>-2</v>
      </c>
      <c r="E14">
        <f>SUM(IF('Fixtures by Matchday'!C9&lt;&gt;"",'Fixtures by Matchday'!C9,0),IF('Fixtures by Matchday'!S9&lt;&gt;"",'Fixtures by Matchday'!S9,0),IF('Fixtures by Matchday'!J10&lt;&gt;"",'Fixtures by Matchday'!J10,0))</f>
        <v>3</v>
      </c>
      <c r="F14">
        <f>C14*1000000+(D14+100)*1000+E14*10+(4-0)</f>
        <v>1098034</v>
      </c>
    </row>
    <row r="15" spans="1:6" ht="15" customHeight="1" x14ac:dyDescent="0.2">
      <c r="A15" t="s">
        <v>36</v>
      </c>
      <c r="B15" t="s">
        <v>192</v>
      </c>
      <c r="C15">
        <f>SUM(IF(AND('Fixtures by Matchday'!C9&lt;&gt;"",'Fixtures by Matchday'!E9&lt;&gt;""),IF('Fixtures by Matchday'!E9&gt;'Fixtures by Matchday'!C9,3,IF('Fixtures by Matchday'!E9='Fixtures by Matchday'!C9,1,0)),0),IF(AND('Fixtures by Matchday'!J9&lt;&gt;"",'Fixtures by Matchday'!L9&lt;&gt;""),IF('Fixtures by Matchday'!L9&gt;'Fixtures by Matchday'!J9,3,IF('Fixtures by Matchday'!L9='Fixtures by Matchday'!J9,1,0)),0),IF(AND('Fixtures by Matchday'!Q10&lt;&gt;"",'Fixtures by Matchday'!S10&lt;&gt;""),IF('Fixtures by Matchday'!Q10&gt;'Fixtures by Matchday'!S10,3,IF('Fixtures by Matchday'!Q10='Fixtures by Matchday'!S10,1,0)),0))</f>
        <v>2</v>
      </c>
      <c r="D15">
        <f>SUM(IF(AND('Fixtures by Matchday'!C9&lt;&gt;"",'Fixtures by Matchday'!E9&lt;&gt;""),'Fixtures by Matchday'!E9-'Fixtures by Matchday'!C9,0),IF(AND('Fixtures by Matchday'!J9&lt;&gt;"",'Fixtures by Matchday'!L9&lt;&gt;""),'Fixtures by Matchday'!L9-'Fixtures by Matchday'!J9,0),IF(AND('Fixtures by Matchday'!Q10&lt;&gt;"",'Fixtures by Matchday'!S10&lt;&gt;""),'Fixtures by Matchday'!Q10-'Fixtures by Matchday'!S10,0))</f>
        <v>-2</v>
      </c>
      <c r="E15">
        <f>SUM(IF('Fixtures by Matchday'!E9&lt;&gt;"",'Fixtures by Matchday'!E9,0),IF('Fixtures by Matchday'!L9&lt;&gt;"",'Fixtures by Matchday'!L9,0),IF('Fixtures by Matchday'!Q10&lt;&gt;"",'Fixtures by Matchday'!Q10,0))</f>
        <v>2</v>
      </c>
      <c r="F15">
        <f>C15*1000000+(D15+100)*1000+E15*10+(4-1)</f>
        <v>2098023</v>
      </c>
    </row>
    <row r="16" spans="1:6" ht="15" customHeight="1" x14ac:dyDescent="0.2">
      <c r="A16" t="s">
        <v>36</v>
      </c>
      <c r="B16" t="s">
        <v>193</v>
      </c>
      <c r="C16">
        <f>SUM(IF(AND('Fixtures by Matchday'!C10&lt;&gt;"",'Fixtures by Matchday'!E10&lt;&gt;""),IF('Fixtures by Matchday'!C10&gt;'Fixtures by Matchday'!E10,3,IF('Fixtures by Matchday'!C10='Fixtures by Matchday'!E10,1,0)),0),IF(AND('Fixtures by Matchday'!J10&lt;&gt;"",'Fixtures by Matchday'!L10&lt;&gt;""),IF('Fixtures by Matchday'!L10&gt;'Fixtures by Matchday'!J10,3,IF('Fixtures by Matchday'!L10='Fixtures by Matchday'!J10,1,0)),0),IF(AND('Fixtures by Matchday'!Q10&lt;&gt;"",'Fixtures by Matchday'!S10&lt;&gt;""),IF('Fixtures by Matchday'!S10&gt;'Fixtures by Matchday'!Q10,3,IF('Fixtures by Matchday'!S10='Fixtures by Matchday'!Q10,1,0)),0))</f>
        <v>6</v>
      </c>
      <c r="D16">
        <f>SUM(IF(AND('Fixtures by Matchday'!C10&lt;&gt;"",'Fixtures by Matchday'!E10&lt;&gt;""),'Fixtures by Matchday'!C10-'Fixtures by Matchday'!E10,0),IF(AND('Fixtures by Matchday'!J10&lt;&gt;"",'Fixtures by Matchday'!L10&lt;&gt;""),'Fixtures by Matchday'!L10-'Fixtures by Matchday'!J10,0),IF(AND('Fixtures by Matchday'!Q10&lt;&gt;"",'Fixtures by Matchday'!S10&lt;&gt;""),'Fixtures by Matchday'!S10-'Fixtures by Matchday'!Q10,0))</f>
        <v>1</v>
      </c>
      <c r="E16">
        <f>SUM(IF('Fixtures by Matchday'!C10&lt;&gt;"",'Fixtures by Matchday'!C10,0),IF('Fixtures by Matchday'!L10&lt;&gt;"",'Fixtures by Matchday'!L10,0),IF('Fixtures by Matchday'!S10&lt;&gt;"",'Fixtures by Matchday'!S10,0))</f>
        <v>4</v>
      </c>
      <c r="F16">
        <f>C16*1000000+(D16+100)*1000+E16*10+(4-2)</f>
        <v>6101042</v>
      </c>
    </row>
    <row r="17" spans="1:6" ht="15" customHeight="1" x14ac:dyDescent="0.2">
      <c r="A17" t="s">
        <v>36</v>
      </c>
      <c r="B17" t="s">
        <v>194</v>
      </c>
      <c r="C17">
        <f>SUM(IF(AND('Fixtures by Matchday'!J9&lt;&gt;"",'Fixtures by Matchday'!L9&lt;&gt;""),IF('Fixtures by Matchday'!J9&gt;'Fixtures by Matchday'!L9,3,IF('Fixtures by Matchday'!J9='Fixtures by Matchday'!L9,1,0)),0),IF(AND('Fixtures by Matchday'!Q9&lt;&gt;"",'Fixtures by Matchday'!S9&lt;&gt;""),IF('Fixtures by Matchday'!Q9&gt;'Fixtures by Matchday'!S9,3,IF('Fixtures by Matchday'!Q9='Fixtures by Matchday'!S9,1,0)),0),IF(AND('Fixtures by Matchday'!C10&lt;&gt;"",'Fixtures by Matchday'!E10&lt;&gt;""),IF('Fixtures by Matchday'!E10&gt;'Fixtures by Matchday'!C10,3,IF('Fixtures by Matchday'!E10='Fixtures by Matchday'!C10,1,0)),0))</f>
        <v>7</v>
      </c>
      <c r="D17">
        <f>SUM(IF(AND('Fixtures by Matchday'!J9&lt;&gt;"",'Fixtures by Matchday'!L9&lt;&gt;""),'Fixtures by Matchday'!J9-'Fixtures by Matchday'!L9,0),IF(AND('Fixtures by Matchday'!Q9&lt;&gt;"",'Fixtures by Matchday'!S9&lt;&gt;""),'Fixtures by Matchday'!Q9-'Fixtures by Matchday'!S9,0),IF(AND('Fixtures by Matchday'!C10&lt;&gt;"",'Fixtures by Matchday'!E10&lt;&gt;""),'Fixtures by Matchday'!E10-'Fixtures by Matchday'!C10,0))</f>
        <v>3</v>
      </c>
      <c r="E17">
        <f>SUM(IF('Fixtures by Matchday'!J9&lt;&gt;"",'Fixtures by Matchday'!J9,0),IF('Fixtures by Matchday'!Q9&lt;&gt;"",'Fixtures by Matchday'!Q9,0),IF('Fixtures by Matchday'!E10&lt;&gt;"",'Fixtures by Matchday'!E10,0))</f>
        <v>5</v>
      </c>
      <c r="F17">
        <f>C17*1000000+(D17+100)*1000+E17*10+(4-3)</f>
        <v>7103051</v>
      </c>
    </row>
    <row r="18" spans="1:6" ht="15" customHeight="1" x14ac:dyDescent="0.2">
      <c r="A18" t="s">
        <v>47</v>
      </c>
      <c r="B18" t="s">
        <v>115</v>
      </c>
      <c r="C18">
        <f>SUM(IF(AND('Fixtures by Matchday'!C11&lt;&gt;"",'Fixtures by Matchday'!E11&lt;&gt;""),IF('Fixtures by Matchday'!C11&gt;'Fixtures by Matchday'!E11,3,IF('Fixtures by Matchday'!C11='Fixtures by Matchday'!E11,1,0)),0),IF(AND('Fixtures by Matchday'!J11&lt;&gt;"",'Fixtures by Matchday'!L11&lt;&gt;""),IF('Fixtures by Matchday'!J11&gt;'Fixtures by Matchday'!L11,3,IF('Fixtures by Matchday'!J11='Fixtures by Matchday'!L11,1,0)),0),IF(AND('Fixtures by Matchday'!Q11&lt;&gt;"",'Fixtures by Matchday'!S11&lt;&gt;""),IF('Fixtures by Matchday'!S11&gt;'Fixtures by Matchday'!Q11,3,IF('Fixtures by Matchday'!S11='Fixtures by Matchday'!Q11,1,0)),0))</f>
        <v>9</v>
      </c>
      <c r="D18">
        <f>SUM(IF(AND('Fixtures by Matchday'!C11&lt;&gt;"",'Fixtures by Matchday'!E11&lt;&gt;""),'Fixtures by Matchday'!C11-'Fixtures by Matchday'!E11,0),IF(AND('Fixtures by Matchday'!J11&lt;&gt;"",'Fixtures by Matchday'!L11&lt;&gt;""),'Fixtures by Matchday'!J11-'Fixtures by Matchday'!L11,0),IF(AND('Fixtures by Matchday'!Q11&lt;&gt;"",'Fixtures by Matchday'!S11&lt;&gt;""),'Fixtures by Matchday'!S11-'Fixtures by Matchday'!Q11,0))</f>
        <v>6</v>
      </c>
      <c r="E18">
        <f>SUM(IF('Fixtures by Matchday'!C11&lt;&gt;"",'Fixtures by Matchday'!C11,0),IF('Fixtures by Matchday'!J11&lt;&gt;"",'Fixtures by Matchday'!J11,0),IF('Fixtures by Matchday'!S11&lt;&gt;"",'Fixtures by Matchday'!S11,0))</f>
        <v>8</v>
      </c>
      <c r="F18">
        <f>C18*1000000+(D18+100)*1000+E18*10+(4-0)</f>
        <v>9106084</v>
      </c>
    </row>
    <row r="19" spans="1:6" ht="15" customHeight="1" x14ac:dyDescent="0.2">
      <c r="A19" t="s">
        <v>47</v>
      </c>
      <c r="B19" t="s">
        <v>195</v>
      </c>
      <c r="C19">
        <f>SUM(IF(AND('Fixtures by Matchday'!C11&lt;&gt;"",'Fixtures by Matchday'!E11&lt;&gt;""),IF('Fixtures by Matchday'!E11&gt;'Fixtures by Matchday'!C11,3,IF('Fixtures by Matchday'!E11='Fixtures by Matchday'!C11,1,0)),0),IF(AND('Fixtures by Matchday'!J12&lt;&gt;"",'Fixtures by Matchday'!L12&lt;&gt;""),IF('Fixtures by Matchday'!L12&gt;'Fixtures by Matchday'!J12,3,IF('Fixtures by Matchday'!L12='Fixtures by Matchday'!J12,1,0)),0),IF(AND('Fixtures by Matchday'!Q12&lt;&gt;"",'Fixtures by Matchday'!S12&lt;&gt;""),IF('Fixtures by Matchday'!Q12&gt;'Fixtures by Matchday'!S12,3,IF('Fixtures by Matchday'!Q12='Fixtures by Matchday'!S12,1,0)),0))</f>
        <v>1</v>
      </c>
      <c r="D19">
        <f>SUM(IF(AND('Fixtures by Matchday'!C11&lt;&gt;"",'Fixtures by Matchday'!E11&lt;&gt;""),'Fixtures by Matchday'!E11-'Fixtures by Matchday'!C11,0),IF(AND('Fixtures by Matchday'!J12&lt;&gt;"",'Fixtures by Matchday'!L12&lt;&gt;""),'Fixtures by Matchday'!L12-'Fixtures by Matchday'!J12,0),IF(AND('Fixtures by Matchday'!Q12&lt;&gt;"",'Fixtures by Matchday'!S12&lt;&gt;""),'Fixtures by Matchday'!Q12-'Fixtures by Matchday'!S12,0))</f>
        <v>-4</v>
      </c>
      <c r="E19">
        <f>SUM(IF('Fixtures by Matchday'!E11&lt;&gt;"",'Fixtures by Matchday'!E11,0),IF('Fixtures by Matchday'!L12&lt;&gt;"",'Fixtures by Matchday'!L12,0),IF('Fixtures by Matchday'!Q12&lt;&gt;"",'Fixtures by Matchday'!Q12,0))</f>
        <v>0</v>
      </c>
      <c r="F19">
        <f>C19*1000000+(D19+100)*1000+E19*10+(4-1)</f>
        <v>1096003</v>
      </c>
    </row>
    <row r="20" spans="1:6" ht="15" customHeight="1" x14ac:dyDescent="0.2">
      <c r="A20" t="s">
        <v>47</v>
      </c>
      <c r="B20" t="s">
        <v>198</v>
      </c>
      <c r="C20">
        <f>SUM(IF(AND('Fixtures by Matchday'!J11&lt;&gt;"",'Fixtures by Matchday'!L11&lt;&gt;""),IF('Fixtures by Matchday'!L11&gt;'Fixtures by Matchday'!J11,3,IF('Fixtures by Matchday'!L11='Fixtures by Matchday'!J11,1,0)),0),IF(AND('Fixtures by Matchday'!C12&lt;&gt;"",'Fixtures by Matchday'!E12&lt;&gt;""),IF('Fixtures by Matchday'!C12&gt;'Fixtures by Matchday'!E12,3,IF('Fixtures by Matchday'!C12='Fixtures by Matchday'!E12,1,0)),0),IF(AND('Fixtures by Matchday'!Q12&lt;&gt;"",'Fixtures by Matchday'!S12&lt;&gt;""),IF('Fixtures by Matchday'!S12&gt;'Fixtures by Matchday'!Q12,3,IF('Fixtures by Matchday'!S12='Fixtures by Matchday'!Q12,1,0)),0))</f>
        <v>3</v>
      </c>
      <c r="D20">
        <f>SUM(IF(AND('Fixtures by Matchday'!J11&lt;&gt;"",'Fixtures by Matchday'!L11&lt;&gt;""),'Fixtures by Matchday'!L11-'Fixtures by Matchday'!J11,0),IF(AND('Fixtures by Matchday'!C12&lt;&gt;"",'Fixtures by Matchday'!E12&lt;&gt;""),'Fixtures by Matchday'!C12-'Fixtures by Matchday'!E12,0),IF(AND('Fixtures by Matchday'!Q12&lt;&gt;"",'Fixtures by Matchday'!S12&lt;&gt;""),'Fixtures by Matchday'!S12-'Fixtures by Matchday'!Q12,0))</f>
        <v>-2</v>
      </c>
      <c r="E20">
        <f>SUM(IF('Fixtures by Matchday'!L11&lt;&gt;"",'Fixtures by Matchday'!L11,0),IF('Fixtures by Matchday'!C12&lt;&gt;"",'Fixtures by Matchday'!C12,0),IF('Fixtures by Matchday'!S12&lt;&gt;"",'Fixtures by Matchday'!S12,0))</f>
        <v>2</v>
      </c>
      <c r="F20">
        <f>C20*1000000+(D20+100)*1000+E20*10+(4-2)</f>
        <v>3098022</v>
      </c>
    </row>
    <row r="21" spans="1:6" ht="15" customHeight="1" x14ac:dyDescent="0.2">
      <c r="A21" t="s">
        <v>47</v>
      </c>
      <c r="B21" t="s">
        <v>199</v>
      </c>
      <c r="C21">
        <f>SUM(IF(AND('Fixtures by Matchday'!Q11&lt;&gt;"",'Fixtures by Matchday'!S11&lt;&gt;""),IF('Fixtures by Matchday'!Q11&gt;'Fixtures by Matchday'!S11,3,IF('Fixtures by Matchday'!Q11='Fixtures by Matchday'!S11,1,0)),0),IF(AND('Fixtures by Matchday'!C12&lt;&gt;"",'Fixtures by Matchday'!E12&lt;&gt;""),IF('Fixtures by Matchday'!E12&gt;'Fixtures by Matchday'!C12,3,IF('Fixtures by Matchday'!E12='Fixtures by Matchday'!C12,1,0)),0),IF(AND('Fixtures by Matchday'!J12&lt;&gt;"",'Fixtures by Matchday'!L12&lt;&gt;""),IF('Fixtures by Matchday'!J12&gt;'Fixtures by Matchday'!L12,3,IF('Fixtures by Matchday'!J12='Fixtures by Matchday'!L12,1,0)),0))</f>
        <v>4</v>
      </c>
      <c r="D21">
        <f>SUM(IF(AND('Fixtures by Matchday'!Q11&lt;&gt;"",'Fixtures by Matchday'!S11&lt;&gt;""),'Fixtures by Matchday'!Q11-'Fixtures by Matchday'!S11,0),IF(AND('Fixtures by Matchday'!C12&lt;&gt;"",'Fixtures by Matchday'!E12&lt;&gt;""),'Fixtures by Matchday'!E12-'Fixtures by Matchday'!C12,0),IF(AND('Fixtures by Matchday'!J12&lt;&gt;"",'Fixtures by Matchday'!L12&lt;&gt;""),'Fixtures by Matchday'!J12-'Fixtures by Matchday'!L12,0))</f>
        <v>0</v>
      </c>
      <c r="E21">
        <f>SUM(IF('Fixtures by Matchday'!Q11&lt;&gt;"",'Fixtures by Matchday'!Q11,0),IF('Fixtures by Matchday'!E12&lt;&gt;"",'Fixtures by Matchday'!E12,0),IF('Fixtures by Matchday'!J12&lt;&gt;"",'Fixtures by Matchday'!J12,0))</f>
        <v>2</v>
      </c>
      <c r="F21">
        <f>C21*1000000+(D21+100)*1000+E21*10+(4-3)</f>
        <v>4100021</v>
      </c>
    </row>
    <row r="22" spans="1:6" ht="15" customHeight="1" x14ac:dyDescent="0.2">
      <c r="A22" t="s">
        <v>54</v>
      </c>
      <c r="B22" t="s">
        <v>116</v>
      </c>
      <c r="C22">
        <f>SUM(IF(AND('Fixtures by Matchday'!C13&lt;&gt;"",'Fixtures by Matchday'!E13&lt;&gt;""),IF('Fixtures by Matchday'!C13&gt;'Fixtures by Matchday'!E13,3,IF('Fixtures by Matchday'!C13='Fixtures by Matchday'!E13,1,0)),0),IF(AND('Fixtures by Matchday'!J13&lt;&gt;"",'Fixtures by Matchday'!L13&lt;&gt;""),IF('Fixtures by Matchday'!J13&gt;'Fixtures by Matchday'!L13,3,IF('Fixtures by Matchday'!J13='Fixtures by Matchday'!L13,1,0)),0),IF(AND('Fixtures by Matchday'!Q14&lt;&gt;"",'Fixtures by Matchday'!S14&lt;&gt;""),IF('Fixtures by Matchday'!S14&gt;'Fixtures by Matchday'!Q14,3,IF('Fixtures by Matchday'!S14='Fixtures by Matchday'!Q14,1,0)),0))</f>
        <v>7</v>
      </c>
      <c r="D22">
        <f>SUM(IF(AND('Fixtures by Matchday'!C13&lt;&gt;"",'Fixtures by Matchday'!E13&lt;&gt;""),'Fixtures by Matchday'!C13-'Fixtures by Matchday'!E13,0),IF(AND('Fixtures by Matchday'!J13&lt;&gt;"",'Fixtures by Matchday'!L13&lt;&gt;""),'Fixtures by Matchday'!J13-'Fixtures by Matchday'!L13,0),IF(AND('Fixtures by Matchday'!Q14&lt;&gt;"",'Fixtures by Matchday'!S14&lt;&gt;""),'Fixtures by Matchday'!S14-'Fixtures by Matchday'!Q14,0))</f>
        <v>2</v>
      </c>
      <c r="E22">
        <f>SUM(IF('Fixtures by Matchday'!C13&lt;&gt;"",'Fixtures by Matchday'!C13,0),IF('Fixtures by Matchday'!J13&lt;&gt;"",'Fixtures by Matchday'!J13,0),IF('Fixtures by Matchday'!S14&lt;&gt;"",'Fixtures by Matchday'!S14,0))</f>
        <v>5</v>
      </c>
      <c r="F22">
        <f>C22*1000000+(D22+100)*1000+E22*10+(4-0)</f>
        <v>7102054</v>
      </c>
    </row>
    <row r="23" spans="1:6" ht="15" customHeight="1" x14ac:dyDescent="0.2">
      <c r="A23" t="s">
        <v>54</v>
      </c>
      <c r="B23" t="s">
        <v>202</v>
      </c>
      <c r="C23">
        <f>SUM(IF(AND('Fixtures by Matchday'!C13&lt;&gt;"",'Fixtures by Matchday'!E13&lt;&gt;""),IF('Fixtures by Matchday'!E13&gt;'Fixtures by Matchday'!C13,3,IF('Fixtures by Matchday'!E13='Fixtures by Matchday'!C13,1,0)),0),IF(AND('Fixtures by Matchday'!Q13&lt;&gt;"",'Fixtures by Matchday'!S13&lt;&gt;""),IF('Fixtures by Matchday'!Q13&gt;'Fixtures by Matchday'!S13,3,IF('Fixtures by Matchday'!Q13='Fixtures by Matchday'!S13,1,0)),0),IF(AND('Fixtures by Matchday'!J14&lt;&gt;"",'Fixtures by Matchday'!L14&lt;&gt;""),IF('Fixtures by Matchday'!L14&gt;'Fixtures by Matchday'!J14,3,IF('Fixtures by Matchday'!L14='Fixtures by Matchday'!J14,1,0)),0))</f>
        <v>1</v>
      </c>
      <c r="D23">
        <f>SUM(IF(AND('Fixtures by Matchday'!C13&lt;&gt;"",'Fixtures by Matchday'!E13&lt;&gt;""),'Fixtures by Matchday'!E13-'Fixtures by Matchday'!C13,0),IF(AND('Fixtures by Matchday'!Q13&lt;&gt;"",'Fixtures by Matchday'!S13&lt;&gt;""),'Fixtures by Matchday'!Q13-'Fixtures by Matchday'!S13,0),IF(AND('Fixtures by Matchday'!J14&lt;&gt;"",'Fixtures by Matchday'!L14&lt;&gt;""),'Fixtures by Matchday'!L14-'Fixtures by Matchday'!J14,0))</f>
        <v>-2</v>
      </c>
      <c r="E23">
        <f>SUM(IF('Fixtures by Matchday'!E13&lt;&gt;"",'Fixtures by Matchday'!E13,0),IF('Fixtures by Matchday'!Q13&lt;&gt;"",'Fixtures by Matchday'!Q13,0),IF('Fixtures by Matchday'!L14&lt;&gt;"",'Fixtures by Matchday'!L14,0))</f>
        <v>2</v>
      </c>
      <c r="F23">
        <f>C23*1000000+(D23+100)*1000+E23*10+(4-1)</f>
        <v>1098023</v>
      </c>
    </row>
    <row r="24" spans="1:6" ht="15" customHeight="1" x14ac:dyDescent="0.2">
      <c r="A24" t="s">
        <v>54</v>
      </c>
      <c r="B24" t="s">
        <v>205</v>
      </c>
      <c r="C24">
        <f>SUM(IF(AND('Fixtures by Matchday'!J13&lt;&gt;"",'Fixtures by Matchday'!L13&lt;&gt;""),IF('Fixtures by Matchday'!L13&gt;'Fixtures by Matchday'!J13,3,IF('Fixtures by Matchday'!L13='Fixtures by Matchday'!J13,1,0)),0),IF(AND('Fixtures by Matchday'!Q13&lt;&gt;"",'Fixtures by Matchday'!S13&lt;&gt;""),IF('Fixtures by Matchday'!S13&gt;'Fixtures by Matchday'!Q13,3,IF('Fixtures by Matchday'!S13='Fixtures by Matchday'!Q13,1,0)),0),IF(AND('Fixtures by Matchday'!C14&lt;&gt;"",'Fixtures by Matchday'!E14&lt;&gt;""),IF('Fixtures by Matchday'!C14&gt;'Fixtures by Matchday'!E14,3,IF('Fixtures by Matchday'!C14='Fixtures by Matchday'!E14,1,0)),0))</f>
        <v>5</v>
      </c>
      <c r="D24">
        <f>SUM(IF(AND('Fixtures by Matchday'!J13&lt;&gt;"",'Fixtures by Matchday'!L13&lt;&gt;""),'Fixtures by Matchday'!L13-'Fixtures by Matchday'!J13,0),IF(AND('Fixtures by Matchday'!Q13&lt;&gt;"",'Fixtures by Matchday'!S13&lt;&gt;""),'Fixtures by Matchday'!S13-'Fixtures by Matchday'!Q13,0),IF(AND('Fixtures by Matchday'!C14&lt;&gt;"",'Fixtures by Matchday'!E14&lt;&gt;""),'Fixtures by Matchday'!C14-'Fixtures by Matchday'!E14,0))</f>
        <v>2</v>
      </c>
      <c r="E24">
        <f>SUM(IF('Fixtures by Matchday'!L13&lt;&gt;"",'Fixtures by Matchday'!L13,0),IF('Fixtures by Matchday'!S13&lt;&gt;"",'Fixtures by Matchday'!S13,0),IF('Fixtures by Matchday'!C14&lt;&gt;"",'Fixtures by Matchday'!C14,0))</f>
        <v>4</v>
      </c>
      <c r="F24">
        <f>C24*1000000+(D24+100)*1000+E24*10+(4-2)</f>
        <v>5102042</v>
      </c>
    </row>
    <row r="25" spans="1:6" ht="15" customHeight="1" x14ac:dyDescent="0.2">
      <c r="A25" t="s">
        <v>54</v>
      </c>
      <c r="B25" t="s">
        <v>206</v>
      </c>
      <c r="C25">
        <f>SUM(IF(AND('Fixtures by Matchday'!C14&lt;&gt;"",'Fixtures by Matchday'!E14&lt;&gt;""),IF('Fixtures by Matchday'!E14&gt;'Fixtures by Matchday'!C14,3,IF('Fixtures by Matchday'!E14='Fixtures by Matchday'!C14,1,0)),0),IF(AND('Fixtures by Matchday'!J14&lt;&gt;"",'Fixtures by Matchday'!L14&lt;&gt;""),IF('Fixtures by Matchday'!J14&gt;'Fixtures by Matchday'!L14,3,IF('Fixtures by Matchday'!J14='Fixtures by Matchday'!L14,1,0)),0),IF(AND('Fixtures by Matchday'!Q14&lt;&gt;"",'Fixtures by Matchday'!S14&lt;&gt;""),IF('Fixtures by Matchday'!Q14&gt;'Fixtures by Matchday'!S14,3,IF('Fixtures by Matchday'!Q14='Fixtures by Matchday'!S14,1,0)),0))</f>
        <v>3</v>
      </c>
      <c r="D25">
        <f>SUM(IF(AND('Fixtures by Matchday'!C14&lt;&gt;"",'Fixtures by Matchday'!E14&lt;&gt;""),'Fixtures by Matchday'!E14-'Fixtures by Matchday'!C14,0),IF(AND('Fixtures by Matchday'!J14&lt;&gt;"",'Fixtures by Matchday'!L14&lt;&gt;""),'Fixtures by Matchday'!J14-'Fixtures by Matchday'!L14,0),IF(AND('Fixtures by Matchday'!Q14&lt;&gt;"",'Fixtures by Matchday'!S14&lt;&gt;""),'Fixtures by Matchday'!Q14-'Fixtures by Matchday'!S14,0))</f>
        <v>-2</v>
      </c>
      <c r="E25">
        <f>SUM(IF('Fixtures by Matchday'!E14&lt;&gt;"",'Fixtures by Matchday'!E14,0),IF('Fixtures by Matchday'!J14&lt;&gt;"",'Fixtures by Matchday'!J14,0),IF('Fixtures by Matchday'!Q14&lt;&gt;"",'Fixtures by Matchday'!Q14,0))</f>
        <v>2</v>
      </c>
      <c r="F25">
        <f>C25*1000000+(D25+100)*1000+E25*10+(4-3)</f>
        <v>3098021</v>
      </c>
    </row>
    <row r="26" spans="1:6" ht="15" customHeight="1" x14ac:dyDescent="0.2">
      <c r="A26" t="s">
        <v>61</v>
      </c>
      <c r="B26" t="s">
        <v>127</v>
      </c>
      <c r="C26">
        <f>SUM(IF(AND('Fixtures by Matchday'!C15&lt;&gt;"",'Fixtures by Matchday'!E15&lt;&gt;""),IF('Fixtures by Matchday'!C15&gt;'Fixtures by Matchday'!E15,3,IF('Fixtures by Matchday'!C15='Fixtures by Matchday'!E15,1,0)),0),IF(AND('Fixtures by Matchday'!J15&lt;&gt;"",'Fixtures by Matchday'!L15&lt;&gt;""),IF('Fixtures by Matchday'!J15&gt;'Fixtures by Matchday'!L15,3,IF('Fixtures by Matchday'!J15='Fixtures by Matchday'!L15,1,0)),0),IF(AND('Fixtures by Matchday'!Q16&lt;&gt;"",'Fixtures by Matchday'!S16&lt;&gt;""),IF('Fixtures by Matchday'!S16&gt;'Fixtures by Matchday'!Q16,3,IF('Fixtures by Matchday'!S16='Fixtures by Matchday'!Q16,1,0)),0))</f>
        <v>7</v>
      </c>
      <c r="D26">
        <f>SUM(IF(AND('Fixtures by Matchday'!C15&lt;&gt;"",'Fixtures by Matchday'!E15&lt;&gt;""),'Fixtures by Matchday'!C15-'Fixtures by Matchday'!E15,0),IF(AND('Fixtures by Matchday'!J15&lt;&gt;"",'Fixtures by Matchday'!L15&lt;&gt;""),'Fixtures by Matchday'!J15-'Fixtures by Matchday'!L15,0),IF(AND('Fixtures by Matchday'!Q16&lt;&gt;"",'Fixtures by Matchday'!S16&lt;&gt;""),'Fixtures by Matchday'!S16-'Fixtures by Matchday'!Q16,0))</f>
        <v>2</v>
      </c>
      <c r="E26">
        <f>SUM(IF('Fixtures by Matchday'!C15&lt;&gt;"",'Fixtures by Matchday'!C15,0),IF('Fixtures by Matchday'!J15&lt;&gt;"",'Fixtures by Matchday'!J15,0),IF('Fixtures by Matchday'!S16&lt;&gt;"",'Fixtures by Matchday'!S16,0))</f>
        <v>5</v>
      </c>
      <c r="F26">
        <f>C26*1000000+(D26+100)*1000+E26*10+(4-0)</f>
        <v>7102054</v>
      </c>
    </row>
    <row r="27" spans="1:6" ht="15" customHeight="1" x14ac:dyDescent="0.2">
      <c r="A27" t="s">
        <v>61</v>
      </c>
      <c r="B27" t="s">
        <v>207</v>
      </c>
      <c r="C27">
        <f>SUM(IF(AND('Fixtures by Matchday'!C15&lt;&gt;"",'Fixtures by Matchday'!E15&lt;&gt;""),IF('Fixtures by Matchday'!E15&gt;'Fixtures by Matchday'!C15,3,IF('Fixtures by Matchday'!E15='Fixtures by Matchday'!C15,1,0)),0),IF(AND('Fixtures by Matchday'!Q15&lt;&gt;"",'Fixtures by Matchday'!S15&lt;&gt;""),IF('Fixtures by Matchday'!Q15&gt;'Fixtures by Matchday'!S15,3,IF('Fixtures by Matchday'!Q15='Fixtures by Matchday'!S15,1,0)),0),IF(AND('Fixtures by Matchday'!J16&lt;&gt;"",'Fixtures by Matchday'!L16&lt;&gt;""),IF('Fixtures by Matchday'!L16&gt;'Fixtures by Matchday'!J16,3,IF('Fixtures by Matchday'!L16='Fixtures by Matchday'!J16,1,0)),0))</f>
        <v>6</v>
      </c>
      <c r="D27">
        <f>SUM(IF(AND('Fixtures by Matchday'!C15&lt;&gt;"",'Fixtures by Matchday'!E15&lt;&gt;""),'Fixtures by Matchday'!E15-'Fixtures by Matchday'!C15,0),IF(AND('Fixtures by Matchday'!Q15&lt;&gt;"",'Fixtures by Matchday'!S15&lt;&gt;""),'Fixtures by Matchday'!Q15-'Fixtures by Matchday'!S15,0),IF(AND('Fixtures by Matchday'!J16&lt;&gt;"",'Fixtures by Matchday'!L16&lt;&gt;""),'Fixtures by Matchday'!L16-'Fixtures by Matchday'!J16,0))</f>
        <v>1</v>
      </c>
      <c r="E27">
        <f>SUM(IF('Fixtures by Matchday'!E15&lt;&gt;"",'Fixtures by Matchday'!E15,0),IF('Fixtures by Matchday'!Q15&lt;&gt;"",'Fixtures by Matchday'!Q15,0),IF('Fixtures by Matchday'!L16&lt;&gt;"",'Fixtures by Matchday'!L16,0))</f>
        <v>4</v>
      </c>
      <c r="F27">
        <f>C27*1000000+(D27+100)*1000+E27*10+(4-1)</f>
        <v>6101043</v>
      </c>
    </row>
    <row r="28" spans="1:6" ht="15" customHeight="1" x14ac:dyDescent="0.2">
      <c r="A28" t="s">
        <v>61</v>
      </c>
      <c r="B28" t="s">
        <v>208</v>
      </c>
      <c r="C28">
        <f>SUM(IF(AND('Fixtures by Matchday'!J15&lt;&gt;"",'Fixtures by Matchday'!L15&lt;&gt;""),IF('Fixtures by Matchday'!L15&gt;'Fixtures by Matchday'!J15,3,IF('Fixtures by Matchday'!L15='Fixtures by Matchday'!J15,1,0)),0),IF(AND('Fixtures by Matchday'!Q15&lt;&gt;"",'Fixtures by Matchday'!S15&lt;&gt;""),IF('Fixtures by Matchday'!S15&gt;'Fixtures by Matchday'!Q15,3,IF('Fixtures by Matchday'!S15='Fixtures by Matchday'!Q15,1,0)),0),IF(AND('Fixtures by Matchday'!C16&lt;&gt;"",'Fixtures by Matchday'!E16&lt;&gt;""),IF('Fixtures by Matchday'!C16&gt;'Fixtures by Matchday'!E16,3,IF('Fixtures by Matchday'!C16='Fixtures by Matchday'!E16,1,0)),0))</f>
        <v>2</v>
      </c>
      <c r="D28">
        <f>SUM(IF(AND('Fixtures by Matchday'!J15&lt;&gt;"",'Fixtures by Matchday'!L15&lt;&gt;""),'Fixtures by Matchday'!L15-'Fixtures by Matchday'!J15,0),IF(AND('Fixtures by Matchday'!Q15&lt;&gt;"",'Fixtures by Matchday'!S15&lt;&gt;""),'Fixtures by Matchday'!S15-'Fixtures by Matchday'!Q15,0),IF(AND('Fixtures by Matchday'!C16&lt;&gt;"",'Fixtures by Matchday'!E16&lt;&gt;""),'Fixtures by Matchday'!C16-'Fixtures by Matchday'!E16,0))</f>
        <v>-1</v>
      </c>
      <c r="E28">
        <f>SUM(IF('Fixtures by Matchday'!L15&lt;&gt;"",'Fixtures by Matchday'!L15,0),IF('Fixtures by Matchday'!S15&lt;&gt;"",'Fixtures by Matchday'!S15,0),IF('Fixtures by Matchday'!C16&lt;&gt;"",'Fixtures by Matchday'!C16,0))</f>
        <v>2</v>
      </c>
      <c r="F28">
        <f>C28*1000000+(D28+100)*1000+E28*10+(4-2)</f>
        <v>2099022</v>
      </c>
    </row>
    <row r="29" spans="1:6" ht="15" customHeight="1" x14ac:dyDescent="0.2">
      <c r="A29" t="s">
        <v>61</v>
      </c>
      <c r="B29" t="s">
        <v>209</v>
      </c>
      <c r="C29">
        <f>SUM(IF(AND('Fixtures by Matchday'!C16&lt;&gt;"",'Fixtures by Matchday'!E16&lt;&gt;""),IF('Fixtures by Matchday'!E16&gt;'Fixtures by Matchday'!C16,3,IF('Fixtures by Matchday'!E16='Fixtures by Matchday'!C16,1,0)),0),IF(AND('Fixtures by Matchday'!J16&lt;&gt;"",'Fixtures by Matchday'!L16&lt;&gt;""),IF('Fixtures by Matchday'!J16&gt;'Fixtures by Matchday'!L16,3,IF('Fixtures by Matchday'!J16='Fixtures by Matchday'!L16,1,0)),0),IF(AND('Fixtures by Matchday'!Q16&lt;&gt;"",'Fixtures by Matchday'!S16&lt;&gt;""),IF('Fixtures by Matchday'!Q16&gt;'Fixtures by Matchday'!S16,3,IF('Fixtures by Matchday'!Q16='Fixtures by Matchday'!S16,1,0)),0))</f>
        <v>1</v>
      </c>
      <c r="D29">
        <f>SUM(IF(AND('Fixtures by Matchday'!C16&lt;&gt;"",'Fixtures by Matchday'!E16&lt;&gt;""),'Fixtures by Matchday'!E16-'Fixtures by Matchday'!C16,0),IF(AND('Fixtures by Matchday'!J16&lt;&gt;"",'Fixtures by Matchday'!L16&lt;&gt;""),'Fixtures by Matchday'!J16-'Fixtures by Matchday'!L16,0),IF(AND('Fixtures by Matchday'!Q16&lt;&gt;"",'Fixtures by Matchday'!S16&lt;&gt;""),'Fixtures by Matchday'!Q16-'Fixtures by Matchday'!S16,0))</f>
        <v>-2</v>
      </c>
      <c r="E29">
        <f>SUM(IF('Fixtures by Matchday'!E16&lt;&gt;"",'Fixtures by Matchday'!E16,0),IF('Fixtures by Matchday'!J16&lt;&gt;"",'Fixtures by Matchday'!J16,0),IF('Fixtures by Matchday'!Q16&lt;&gt;"",'Fixtures by Matchday'!Q16,0))</f>
        <v>1</v>
      </c>
      <c r="F29">
        <f>C29*1000000+(D29+100)*1000+E29*10+(4-3)</f>
        <v>1098011</v>
      </c>
    </row>
    <row r="30" spans="1:6" ht="15" customHeight="1" x14ac:dyDescent="0.2">
      <c r="A30" t="s">
        <v>72</v>
      </c>
      <c r="B30" t="s">
        <v>129</v>
      </c>
      <c r="C30">
        <f>SUM(IF(AND('Fixtures by Matchday'!C17&lt;&gt;"",'Fixtures by Matchday'!E17&lt;&gt;""),IF('Fixtures by Matchday'!C17&gt;'Fixtures by Matchday'!E17,3,IF('Fixtures by Matchday'!C17='Fixtures by Matchday'!E17,1,0)),0),IF(AND('Fixtures by Matchday'!J17&lt;&gt;"",'Fixtures by Matchday'!L17&lt;&gt;""),IF('Fixtures by Matchday'!J17&gt;'Fixtures by Matchday'!L17,3,IF('Fixtures by Matchday'!J17='Fixtures by Matchday'!L17,1,0)),0),IF(AND('Fixtures by Matchday'!Q18&lt;&gt;"",'Fixtures by Matchday'!S18&lt;&gt;""),IF('Fixtures by Matchday'!S18&gt;'Fixtures by Matchday'!Q18,3,IF('Fixtures by Matchday'!S18='Fixtures by Matchday'!Q18,1,0)),0))</f>
        <v>9</v>
      </c>
      <c r="D30">
        <f>SUM(IF(AND('Fixtures by Matchday'!C17&lt;&gt;"",'Fixtures by Matchday'!E17&lt;&gt;""),'Fixtures by Matchday'!C17-'Fixtures by Matchday'!E17,0),IF(AND('Fixtures by Matchday'!J17&lt;&gt;"",'Fixtures by Matchday'!L17&lt;&gt;""),'Fixtures by Matchday'!J17-'Fixtures by Matchday'!L17,0),IF(AND('Fixtures by Matchday'!Q18&lt;&gt;"",'Fixtures by Matchday'!S18&lt;&gt;""),'Fixtures by Matchday'!S18-'Fixtures by Matchday'!Q18,0))</f>
        <v>6</v>
      </c>
      <c r="E30">
        <f>SUM(IF('Fixtures by Matchday'!C17&lt;&gt;"",'Fixtures by Matchday'!C17,0),IF('Fixtures by Matchday'!J17&lt;&gt;"",'Fixtures by Matchday'!J17,0),IF('Fixtures by Matchday'!S18&lt;&gt;"",'Fixtures by Matchday'!S18,0))</f>
        <v>10</v>
      </c>
      <c r="F30">
        <f>C30*1000000+(D30+100)*1000+E30*10+(4-0)</f>
        <v>9106104</v>
      </c>
    </row>
    <row r="31" spans="1:6" ht="15" customHeight="1" x14ac:dyDescent="0.2">
      <c r="A31" t="s">
        <v>72</v>
      </c>
      <c r="B31" t="s">
        <v>210</v>
      </c>
      <c r="C31">
        <f>SUM(IF(AND('Fixtures by Matchday'!C17&lt;&gt;"",'Fixtures by Matchday'!E17&lt;&gt;""),IF('Fixtures by Matchday'!E17&gt;'Fixtures by Matchday'!C17,3,IF('Fixtures by Matchday'!E17='Fixtures by Matchday'!C17,1,0)),0),IF(AND('Fixtures by Matchday'!Q17&lt;&gt;"",'Fixtures by Matchday'!S17&lt;&gt;""),IF('Fixtures by Matchday'!Q17&gt;'Fixtures by Matchday'!S17,3,IF('Fixtures by Matchday'!Q17='Fixtures by Matchday'!S17,1,0)),0),IF(AND('Fixtures by Matchday'!J18&lt;&gt;"",'Fixtures by Matchday'!L18&lt;&gt;""),IF('Fixtures by Matchday'!L18&gt;'Fixtures by Matchday'!J18,3,IF('Fixtures by Matchday'!L18='Fixtures by Matchday'!J18,1,0)),0))</f>
        <v>1</v>
      </c>
      <c r="D31">
        <f>SUM(IF(AND('Fixtures by Matchday'!C17&lt;&gt;"",'Fixtures by Matchday'!E17&lt;&gt;""),'Fixtures by Matchday'!E17-'Fixtures by Matchday'!C17,0),IF(AND('Fixtures by Matchday'!Q17&lt;&gt;"",'Fixtures by Matchday'!S17&lt;&gt;""),'Fixtures by Matchday'!Q17-'Fixtures by Matchday'!S17,0),IF(AND('Fixtures by Matchday'!J18&lt;&gt;"",'Fixtures by Matchday'!L18&lt;&gt;""),'Fixtures by Matchday'!L18-'Fixtures by Matchday'!J18,0))</f>
        <v>-4</v>
      </c>
      <c r="E31">
        <f>SUM(IF('Fixtures by Matchday'!E17&lt;&gt;"",'Fixtures by Matchday'!E17,0),IF('Fixtures by Matchday'!Q17&lt;&gt;"",'Fixtures by Matchday'!Q17,0),IF('Fixtures by Matchday'!L18&lt;&gt;"",'Fixtures by Matchday'!L18,0))</f>
        <v>1</v>
      </c>
      <c r="F31">
        <f>C31*1000000+(D31+100)*1000+E31*10+(4-1)</f>
        <v>1096013</v>
      </c>
    </row>
    <row r="32" spans="1:6" ht="15" customHeight="1" x14ac:dyDescent="0.2">
      <c r="A32" t="s">
        <v>72</v>
      </c>
      <c r="B32" t="s">
        <v>211</v>
      </c>
      <c r="C32">
        <f>SUM(IF(AND('Fixtures by Matchday'!J17&lt;&gt;"",'Fixtures by Matchday'!L17&lt;&gt;""),IF('Fixtures by Matchday'!L17&gt;'Fixtures by Matchday'!J17,3,IF('Fixtures by Matchday'!L17='Fixtures by Matchday'!J17,1,0)),0),IF(AND('Fixtures by Matchday'!Q17&lt;&gt;"",'Fixtures by Matchday'!S17&lt;&gt;""),IF('Fixtures by Matchday'!S17&gt;'Fixtures by Matchday'!Q17,3,IF('Fixtures by Matchday'!S17='Fixtures by Matchday'!Q17,1,0)),0),IF(AND('Fixtures by Matchday'!C18&lt;&gt;"",'Fixtures by Matchday'!E18&lt;&gt;""),IF('Fixtures by Matchday'!C18&gt;'Fixtures by Matchday'!E18,3,IF('Fixtures by Matchday'!C18='Fixtures by Matchday'!E18,1,0)),0))</f>
        <v>2</v>
      </c>
      <c r="D32">
        <f>SUM(IF(AND('Fixtures by Matchday'!J17&lt;&gt;"",'Fixtures by Matchday'!L17&lt;&gt;""),'Fixtures by Matchday'!L17-'Fixtures by Matchday'!J17,0),IF(AND('Fixtures by Matchday'!Q17&lt;&gt;"",'Fixtures by Matchday'!S17&lt;&gt;""),'Fixtures by Matchday'!S17-'Fixtures by Matchday'!Q17,0),IF(AND('Fixtures by Matchday'!C18&lt;&gt;"",'Fixtures by Matchday'!E18&lt;&gt;""),'Fixtures by Matchday'!C18-'Fixtures by Matchday'!E18,0))</f>
        <v>-1</v>
      </c>
      <c r="E32">
        <f>SUM(IF('Fixtures by Matchday'!L17&lt;&gt;"",'Fixtures by Matchday'!L17,0),IF('Fixtures by Matchday'!S17&lt;&gt;"",'Fixtures by Matchday'!S17,0),IF('Fixtures by Matchday'!C18&lt;&gt;"",'Fixtures by Matchday'!C18,0))</f>
        <v>4</v>
      </c>
      <c r="F32">
        <f>C32*1000000+(D32+100)*1000+E32*10+(4-2)</f>
        <v>2099042</v>
      </c>
    </row>
    <row r="33" spans="1:6" ht="15" customHeight="1" x14ac:dyDescent="0.2">
      <c r="A33" t="s">
        <v>72</v>
      </c>
      <c r="B33" t="s">
        <v>212</v>
      </c>
      <c r="C33">
        <f>SUM(IF(AND('Fixtures by Matchday'!C18&lt;&gt;"",'Fixtures by Matchday'!E18&lt;&gt;""),IF('Fixtures by Matchday'!E18&gt;'Fixtures by Matchday'!C18,3,IF('Fixtures by Matchday'!E18='Fixtures by Matchday'!C18,1,0)),0),IF(AND('Fixtures by Matchday'!J18&lt;&gt;"",'Fixtures by Matchday'!L18&lt;&gt;""),IF('Fixtures by Matchday'!J18&gt;'Fixtures by Matchday'!L18,3,IF('Fixtures by Matchday'!J18='Fixtures by Matchday'!L18,1,0)),0),IF(AND('Fixtures by Matchday'!Q18&lt;&gt;"",'Fixtures by Matchday'!S18&lt;&gt;""),IF('Fixtures by Matchday'!Q18&gt;'Fixtures by Matchday'!S18,3,IF('Fixtures by Matchday'!Q18='Fixtures by Matchday'!S18,1,0)),0))</f>
        <v>4</v>
      </c>
      <c r="D33">
        <f>SUM(IF(AND('Fixtures by Matchday'!C18&lt;&gt;"",'Fixtures by Matchday'!E18&lt;&gt;""),'Fixtures by Matchday'!E18-'Fixtures by Matchday'!C18,0),IF(AND('Fixtures by Matchday'!J18&lt;&gt;"",'Fixtures by Matchday'!L18&lt;&gt;""),'Fixtures by Matchday'!J18-'Fixtures by Matchday'!L18,0),IF(AND('Fixtures by Matchday'!Q18&lt;&gt;"",'Fixtures by Matchday'!S18&lt;&gt;""),'Fixtures by Matchday'!Q18-'Fixtures by Matchday'!S18,0))</f>
        <v>-1</v>
      </c>
      <c r="E33">
        <f>SUM(IF('Fixtures by Matchday'!E18&lt;&gt;"",'Fixtures by Matchday'!E18,0),IF('Fixtures by Matchday'!J18&lt;&gt;"",'Fixtures by Matchday'!J18,0),IF('Fixtures by Matchday'!Q18&lt;&gt;"",'Fixtures by Matchday'!Q18,0))</f>
        <v>4</v>
      </c>
      <c r="F33">
        <f>C33*1000000+(D33+100)*1000+E33*10+(4-3)</f>
        <v>4099041</v>
      </c>
    </row>
    <row r="34" spans="1:6" ht="15" customHeight="1" x14ac:dyDescent="0.2">
      <c r="A34" t="s">
        <v>79</v>
      </c>
      <c r="B34" t="s">
        <v>122</v>
      </c>
      <c r="C34">
        <f>SUM(IF(AND('Fixtures by Matchday'!C19&lt;&gt;"",'Fixtures by Matchday'!E19&lt;&gt;""),IF('Fixtures by Matchday'!C19&gt;'Fixtures by Matchday'!E19,3,IF('Fixtures by Matchday'!C19='Fixtures by Matchday'!E19,1,0)),0),IF(AND('Fixtures by Matchday'!J19&lt;&gt;"",'Fixtures by Matchday'!L19&lt;&gt;""),IF('Fixtures by Matchday'!J19&gt;'Fixtures by Matchday'!L19,3,IF('Fixtures by Matchday'!J19='Fixtures by Matchday'!L19,1,0)),0),IF(AND('Fixtures by Matchday'!Q19&lt;&gt;"",'Fixtures by Matchday'!S19&lt;&gt;""),IF('Fixtures by Matchday'!S19&gt;'Fixtures by Matchday'!Q19,3,IF('Fixtures by Matchday'!S19='Fixtures by Matchday'!Q19,1,0)),0))</f>
        <v>9</v>
      </c>
      <c r="D34">
        <f>SUM(IF(AND('Fixtures by Matchday'!C19&lt;&gt;"",'Fixtures by Matchday'!E19&lt;&gt;""),'Fixtures by Matchday'!C19-'Fixtures by Matchday'!E19,0),IF(AND('Fixtures by Matchday'!J19&lt;&gt;"",'Fixtures by Matchday'!L19&lt;&gt;""),'Fixtures by Matchday'!J19-'Fixtures by Matchday'!L19,0),IF(AND('Fixtures by Matchday'!Q19&lt;&gt;"",'Fixtures by Matchday'!S19&lt;&gt;""),'Fixtures by Matchday'!S19-'Fixtures by Matchday'!Q19,0))</f>
        <v>3</v>
      </c>
      <c r="E34">
        <f>SUM(IF('Fixtures by Matchday'!C19&lt;&gt;"",'Fixtures by Matchday'!C19,0),IF('Fixtures by Matchday'!J19&lt;&gt;"",'Fixtures by Matchday'!J19,0),IF('Fixtures by Matchday'!S19&lt;&gt;"",'Fixtures by Matchday'!S19,0))</f>
        <v>7</v>
      </c>
      <c r="F34">
        <f>C34*1000000+(D34+100)*1000+E34*10+(4-0)</f>
        <v>9103074</v>
      </c>
    </row>
    <row r="35" spans="1:6" ht="15" customHeight="1" x14ac:dyDescent="0.2">
      <c r="A35" t="s">
        <v>79</v>
      </c>
      <c r="B35" t="s">
        <v>123</v>
      </c>
      <c r="C35">
        <f>SUM(IF(AND('Fixtures by Matchday'!C19&lt;&gt;"",'Fixtures by Matchday'!E19&lt;&gt;""),IF('Fixtures by Matchday'!E19&gt;'Fixtures by Matchday'!C19,3,IF('Fixtures by Matchday'!E19='Fixtures by Matchday'!C19,1,0)),0),IF(AND('Fixtures by Matchday'!J20&lt;&gt;"",'Fixtures by Matchday'!L20&lt;&gt;""),IF('Fixtures by Matchday'!L20&gt;'Fixtures by Matchday'!J20,3,IF('Fixtures by Matchday'!L20='Fixtures by Matchday'!J20,1,0)),0),IF(AND('Fixtures by Matchday'!Q20&lt;&gt;"",'Fixtures by Matchday'!S20&lt;&gt;""),IF('Fixtures by Matchday'!Q20&gt;'Fixtures by Matchday'!S20,3,IF('Fixtures by Matchday'!Q20='Fixtures by Matchday'!S20,1,0)),0))</f>
        <v>4</v>
      </c>
      <c r="D35">
        <f>SUM(IF(AND('Fixtures by Matchday'!C19&lt;&gt;"",'Fixtures by Matchday'!E19&lt;&gt;""),'Fixtures by Matchday'!E19-'Fixtures by Matchday'!C19,0),IF(AND('Fixtures by Matchday'!J20&lt;&gt;"",'Fixtures by Matchday'!L20&lt;&gt;""),'Fixtures by Matchday'!L20-'Fixtures by Matchday'!J20,0),IF(AND('Fixtures by Matchday'!Q20&lt;&gt;"",'Fixtures by Matchday'!S20&lt;&gt;""),'Fixtures by Matchday'!Q20-'Fixtures by Matchday'!S20,0))</f>
        <v>0</v>
      </c>
      <c r="E35">
        <f>SUM(IF('Fixtures by Matchday'!E19&lt;&gt;"",'Fixtures by Matchday'!E19,0),IF('Fixtures by Matchday'!L20&lt;&gt;"",'Fixtures by Matchday'!L20,0),IF('Fixtures by Matchday'!Q20&lt;&gt;"",'Fixtures by Matchday'!Q20,0))</f>
        <v>3</v>
      </c>
      <c r="F35">
        <f>C35*1000000+(D35+100)*1000+E35*10+(4-1)</f>
        <v>4100033</v>
      </c>
    </row>
    <row r="36" spans="1:6" ht="15" customHeight="1" x14ac:dyDescent="0.2">
      <c r="A36" t="s">
        <v>79</v>
      </c>
      <c r="B36" t="s">
        <v>214</v>
      </c>
      <c r="C36">
        <f>SUM(IF(AND('Fixtures by Matchday'!Q19&lt;&gt;"",'Fixtures by Matchday'!S19&lt;&gt;""),IF('Fixtures by Matchday'!Q19&gt;'Fixtures by Matchday'!S19,3,IF('Fixtures by Matchday'!Q19='Fixtures by Matchday'!S19,1,0)),0),IF(AND('Fixtures by Matchday'!C20&lt;&gt;"",'Fixtures by Matchday'!E20&lt;&gt;""),IF('Fixtures by Matchday'!E20&gt;'Fixtures by Matchday'!C20,3,IF('Fixtures by Matchday'!E20='Fixtures by Matchday'!C20,1,0)),0),IF(AND('Fixtures by Matchday'!J20&lt;&gt;"",'Fixtures by Matchday'!L20&lt;&gt;""),IF('Fixtures by Matchday'!J20&gt;'Fixtures by Matchday'!L20,3,IF('Fixtures by Matchday'!J20='Fixtures by Matchday'!L20,1,0)),0))</f>
        <v>1</v>
      </c>
      <c r="D36">
        <f>SUM(IF(AND('Fixtures by Matchday'!Q19&lt;&gt;"",'Fixtures by Matchday'!S19&lt;&gt;""),'Fixtures by Matchday'!Q19-'Fixtures by Matchday'!S19,0),IF(AND('Fixtures by Matchday'!C20&lt;&gt;"",'Fixtures by Matchday'!E20&lt;&gt;""),'Fixtures by Matchday'!E20-'Fixtures by Matchday'!C20,0),IF(AND('Fixtures by Matchday'!J20&lt;&gt;"",'Fixtures by Matchday'!L20&lt;&gt;""),'Fixtures by Matchday'!J20-'Fixtures by Matchday'!L20,0))</f>
        <v>-2</v>
      </c>
      <c r="E36">
        <f>SUM(IF('Fixtures by Matchday'!Q19&lt;&gt;"",'Fixtures by Matchday'!Q19,0),IF('Fixtures by Matchday'!E20&lt;&gt;"",'Fixtures by Matchday'!E20,0),IF('Fixtures by Matchday'!J20&lt;&gt;"",'Fixtures by Matchday'!J20,0))</f>
        <v>3</v>
      </c>
      <c r="F36">
        <f>C36*1000000+(D36+100)*1000+E36*10+(4-2)</f>
        <v>1098032</v>
      </c>
    </row>
    <row r="37" spans="1:6" ht="15" customHeight="1" x14ac:dyDescent="0.2">
      <c r="A37" t="s">
        <v>79</v>
      </c>
      <c r="B37" t="s">
        <v>213</v>
      </c>
      <c r="C37">
        <f>SUM(IF(AND('Fixtures by Matchday'!J19&lt;&gt;"",'Fixtures by Matchday'!L19&lt;&gt;""),IF('Fixtures by Matchday'!L19&gt;'Fixtures by Matchday'!J19,3,IF('Fixtures by Matchday'!L19='Fixtures by Matchday'!J19,1,0)),0),IF(AND('Fixtures by Matchday'!C20&lt;&gt;"",'Fixtures by Matchday'!E20&lt;&gt;""),IF('Fixtures by Matchday'!C20&gt;'Fixtures by Matchday'!E20,3,IF('Fixtures by Matchday'!C20='Fixtures by Matchday'!E20,1,0)),0),IF(AND('Fixtures by Matchday'!Q20&lt;&gt;"",'Fixtures by Matchday'!S20&lt;&gt;""),IF('Fixtures by Matchday'!S20&gt;'Fixtures by Matchday'!Q20,3,IF('Fixtures by Matchday'!S20='Fixtures by Matchday'!Q20,1,0)),0))</f>
        <v>2</v>
      </c>
      <c r="D37">
        <f>SUM(IF(AND('Fixtures by Matchday'!J19&lt;&gt;"",'Fixtures by Matchday'!L19&lt;&gt;""),'Fixtures by Matchday'!L19-'Fixtures by Matchday'!J19,0),IF(AND('Fixtures by Matchday'!C20&lt;&gt;"",'Fixtures by Matchday'!E20&lt;&gt;""),'Fixtures by Matchday'!C20-'Fixtures by Matchday'!E20,0),IF(AND('Fixtures by Matchday'!Q20&lt;&gt;"",'Fixtures by Matchday'!S20&lt;&gt;""),'Fixtures by Matchday'!S20-'Fixtures by Matchday'!Q20,0))</f>
        <v>-1</v>
      </c>
      <c r="E37">
        <f>SUM(IF('Fixtures by Matchday'!L19&lt;&gt;"",'Fixtures by Matchday'!L19,0),IF('Fixtures by Matchday'!C20&lt;&gt;"",'Fixtures by Matchday'!C20,0),IF('Fixtures by Matchday'!S20&lt;&gt;"",'Fixtures by Matchday'!S20,0))</f>
        <v>3</v>
      </c>
      <c r="F37">
        <f>C37*1000000+(D37+100)*1000+E37*10+(4-3)</f>
        <v>2099031</v>
      </c>
    </row>
    <row r="38" spans="1:6" ht="15" customHeight="1" x14ac:dyDescent="0.2">
      <c r="A38" t="s">
        <v>86</v>
      </c>
      <c r="B38" t="s">
        <v>132</v>
      </c>
      <c r="C38">
        <f>SUM(IF(AND('Fixtures by Matchday'!C21&lt;&gt;"",'Fixtures by Matchday'!E21&lt;&gt;""),IF('Fixtures by Matchday'!C21&gt;'Fixtures by Matchday'!E21,3,IF('Fixtures by Matchday'!C21='Fixtures by Matchday'!E21,1,0)),0),IF(AND('Fixtures by Matchday'!J21&lt;&gt;"",'Fixtures by Matchday'!L21&lt;&gt;""),IF('Fixtures by Matchday'!J21&gt;'Fixtures by Matchday'!L21,3,IF('Fixtures by Matchday'!J21='Fixtures by Matchday'!L21,1,0)),0),IF(AND('Fixtures by Matchday'!Q22&lt;&gt;"",'Fixtures by Matchday'!S22&lt;&gt;""),IF('Fixtures by Matchday'!S22&gt;'Fixtures by Matchday'!Q22,3,IF('Fixtures by Matchday'!S22='Fixtures by Matchday'!Q22,1,0)),0))</f>
        <v>9</v>
      </c>
      <c r="D38">
        <f>SUM(IF(AND('Fixtures by Matchday'!C21&lt;&gt;"",'Fixtures by Matchday'!E21&lt;&gt;""),'Fixtures by Matchday'!C21-'Fixtures by Matchday'!E21,0),IF(AND('Fixtures by Matchday'!J21&lt;&gt;"",'Fixtures by Matchday'!L21&lt;&gt;""),'Fixtures by Matchday'!J21-'Fixtures by Matchday'!L21,0),IF(AND('Fixtures by Matchday'!Q22&lt;&gt;"",'Fixtures by Matchday'!S22&lt;&gt;""),'Fixtures by Matchday'!S22-'Fixtures by Matchday'!Q22,0))</f>
        <v>6</v>
      </c>
      <c r="E38">
        <f>SUM(IF('Fixtures by Matchday'!C21&lt;&gt;"",'Fixtures by Matchday'!C21,0),IF('Fixtures by Matchday'!J21&lt;&gt;"",'Fixtures by Matchday'!J21,0),IF('Fixtures by Matchday'!S22&lt;&gt;"",'Fixtures by Matchday'!S22,0))</f>
        <v>7</v>
      </c>
      <c r="F38">
        <f>C38*1000000+(D38+100)*1000+E38*10+(4-0)</f>
        <v>9106074</v>
      </c>
    </row>
    <row r="39" spans="1:6" ht="15" customHeight="1" x14ac:dyDescent="0.2">
      <c r="A39" t="s">
        <v>86</v>
      </c>
      <c r="B39" t="s">
        <v>215</v>
      </c>
      <c r="C39">
        <f>SUM(IF(AND('Fixtures by Matchday'!C21&lt;&gt;"",'Fixtures by Matchday'!E21&lt;&gt;""),IF('Fixtures by Matchday'!E21&gt;'Fixtures by Matchday'!C21,3,IF('Fixtures by Matchday'!E21='Fixtures by Matchday'!C21,1,0)),0),IF(AND('Fixtures by Matchday'!Q21&lt;&gt;"",'Fixtures by Matchday'!S21&lt;&gt;""),IF('Fixtures by Matchday'!Q21&gt;'Fixtures by Matchday'!S21,3,IF('Fixtures by Matchday'!Q21='Fixtures by Matchday'!S21,1,0)),0),IF(AND('Fixtures by Matchday'!J22&lt;&gt;"",'Fixtures by Matchday'!L22&lt;&gt;""),IF('Fixtures by Matchday'!L22&gt;'Fixtures by Matchday'!J22,3,IF('Fixtures by Matchday'!L22='Fixtures by Matchday'!J22,1,0)),0))</f>
        <v>1</v>
      </c>
      <c r="D39">
        <f>SUM(IF(AND('Fixtures by Matchday'!C21&lt;&gt;"",'Fixtures by Matchday'!E21&lt;&gt;""),'Fixtures by Matchday'!E21-'Fixtures by Matchday'!C21,0),IF(AND('Fixtures by Matchday'!Q21&lt;&gt;"",'Fixtures by Matchday'!S21&lt;&gt;""),'Fixtures by Matchday'!Q21-'Fixtures by Matchday'!S21,0),IF(AND('Fixtures by Matchday'!J22&lt;&gt;"",'Fixtures by Matchday'!L22&lt;&gt;""),'Fixtures by Matchday'!L22-'Fixtures by Matchday'!J22,0))</f>
        <v>-3</v>
      </c>
      <c r="E39">
        <f>SUM(IF('Fixtures by Matchday'!E21&lt;&gt;"",'Fixtures by Matchday'!E21,0),IF('Fixtures by Matchday'!Q21&lt;&gt;"",'Fixtures by Matchday'!Q21,0),IF('Fixtures by Matchday'!L22&lt;&gt;"",'Fixtures by Matchday'!L22,0))</f>
        <v>1</v>
      </c>
      <c r="F39">
        <f>C39*1000000+(D39+100)*1000+E39*10+(4-1)</f>
        <v>1097013</v>
      </c>
    </row>
    <row r="40" spans="1:6" ht="15" customHeight="1" x14ac:dyDescent="0.2">
      <c r="A40" t="s">
        <v>86</v>
      </c>
      <c r="B40" t="s">
        <v>216</v>
      </c>
      <c r="C40">
        <f>SUM(IF(AND('Fixtures by Matchday'!J21&lt;&gt;"",'Fixtures by Matchday'!L21&lt;&gt;""),IF('Fixtures by Matchday'!L21&gt;'Fixtures by Matchday'!J21,3,IF('Fixtures by Matchday'!L21='Fixtures by Matchday'!J21,1,0)),0),IF(AND('Fixtures by Matchday'!Q21&lt;&gt;"",'Fixtures by Matchday'!S21&lt;&gt;""),IF('Fixtures by Matchday'!S21&gt;'Fixtures by Matchday'!Q21,3,IF('Fixtures by Matchday'!S21='Fixtures by Matchday'!Q21,1,0)),0),IF(AND('Fixtures by Matchday'!C22&lt;&gt;"",'Fixtures by Matchday'!E22&lt;&gt;""),IF('Fixtures by Matchday'!C22&gt;'Fixtures by Matchday'!E22,3,IF('Fixtures by Matchday'!C22='Fixtures by Matchday'!E22,1,0)),0))</f>
        <v>6</v>
      </c>
      <c r="D40">
        <f>SUM(IF(AND('Fixtures by Matchday'!J21&lt;&gt;"",'Fixtures by Matchday'!L21&lt;&gt;""),'Fixtures by Matchday'!L21-'Fixtures by Matchday'!J21,0),IF(AND('Fixtures by Matchday'!Q21&lt;&gt;"",'Fixtures by Matchday'!S21&lt;&gt;""),'Fixtures by Matchday'!S21-'Fixtures by Matchday'!Q21,0),IF(AND('Fixtures by Matchday'!C22&lt;&gt;"",'Fixtures by Matchday'!E22&lt;&gt;""),'Fixtures by Matchday'!C22-'Fixtures by Matchday'!E22,0))</f>
        <v>0</v>
      </c>
      <c r="E40">
        <f>SUM(IF('Fixtures by Matchday'!L21&lt;&gt;"",'Fixtures by Matchday'!L21,0),IF('Fixtures by Matchday'!S21&lt;&gt;"",'Fixtures by Matchday'!S21,0),IF('Fixtures by Matchday'!C22&lt;&gt;"",'Fixtures by Matchday'!C22,0))</f>
        <v>4</v>
      </c>
      <c r="F40">
        <f>C40*1000000+(D40+100)*1000+E40*10+(4-2)</f>
        <v>6100042</v>
      </c>
    </row>
    <row r="41" spans="1:6" ht="15" customHeight="1" x14ac:dyDescent="0.2">
      <c r="A41" t="s">
        <v>86</v>
      </c>
      <c r="B41" t="s">
        <v>217</v>
      </c>
      <c r="C41">
        <f>SUM(IF(AND('Fixtures by Matchday'!C22&lt;&gt;"",'Fixtures by Matchday'!E22&lt;&gt;""),IF('Fixtures by Matchday'!E22&gt;'Fixtures by Matchday'!C22,3,IF('Fixtures by Matchday'!E22='Fixtures by Matchday'!C22,1,0)),0),IF(AND('Fixtures by Matchday'!J22&lt;&gt;"",'Fixtures by Matchday'!L22&lt;&gt;""),IF('Fixtures by Matchday'!J22&gt;'Fixtures by Matchday'!L22,3,IF('Fixtures by Matchday'!J22='Fixtures by Matchday'!L22,1,0)),0),IF(AND('Fixtures by Matchday'!Q22&lt;&gt;"",'Fixtures by Matchday'!S22&lt;&gt;""),IF('Fixtures by Matchday'!Q22&gt;'Fixtures by Matchday'!S22,3,IF('Fixtures by Matchday'!Q22='Fixtures by Matchday'!S22,1,0)),0))</f>
        <v>1</v>
      </c>
      <c r="D41">
        <f>SUM(IF(AND('Fixtures by Matchday'!C22&lt;&gt;"",'Fixtures by Matchday'!E22&lt;&gt;""),'Fixtures by Matchday'!E22-'Fixtures by Matchday'!C22,0),IF(AND('Fixtures by Matchday'!J22&lt;&gt;"",'Fixtures by Matchday'!L22&lt;&gt;""),'Fixtures by Matchday'!J22-'Fixtures by Matchday'!L22,0),IF(AND('Fixtures by Matchday'!Q22&lt;&gt;"",'Fixtures by Matchday'!S22&lt;&gt;""),'Fixtures by Matchday'!Q22-'Fixtures by Matchday'!S22,0))</f>
        <v>-3</v>
      </c>
      <c r="E41">
        <f>SUM(IF('Fixtures by Matchday'!E22&lt;&gt;"",'Fixtures by Matchday'!E22,0),IF('Fixtures by Matchday'!J22&lt;&gt;"",'Fixtures by Matchday'!J22,0),IF('Fixtures by Matchday'!Q22&lt;&gt;"",'Fixtures by Matchday'!Q22,0))</f>
        <v>0</v>
      </c>
      <c r="F41">
        <f>C41*1000000+(D41+100)*1000+E41*10+(4-3)</f>
        <v>1097001</v>
      </c>
    </row>
    <row r="42" spans="1:6" ht="15" customHeight="1" x14ac:dyDescent="0.2">
      <c r="A42" t="s">
        <v>93</v>
      </c>
      <c r="B42" t="s">
        <v>133</v>
      </c>
      <c r="C42">
        <f>SUM(IF(AND('Fixtures by Matchday'!C23&lt;&gt;"",'Fixtures by Matchday'!E23&lt;&gt;""),IF('Fixtures by Matchday'!C23&gt;'Fixtures by Matchday'!E23,3,IF('Fixtures by Matchday'!C23='Fixtures by Matchday'!E23,1,0)),0),IF(AND('Fixtures by Matchday'!J23&lt;&gt;"",'Fixtures by Matchday'!L23&lt;&gt;""),IF('Fixtures by Matchday'!J23&gt;'Fixtures by Matchday'!L23,3,IF('Fixtures by Matchday'!J23='Fixtures by Matchday'!L23,1,0)),0),IF(AND('Fixtures by Matchday'!Q23&lt;&gt;"",'Fixtures by Matchday'!S23&lt;&gt;""),IF('Fixtures by Matchday'!S23&gt;'Fixtures by Matchday'!Q23,3,IF('Fixtures by Matchday'!S23='Fixtures by Matchday'!Q23,1,0)),0))</f>
        <v>9</v>
      </c>
      <c r="D42">
        <f>SUM(IF(AND('Fixtures by Matchday'!C23&lt;&gt;"",'Fixtures by Matchday'!E23&lt;&gt;""),'Fixtures by Matchday'!C23-'Fixtures by Matchday'!E23,0),IF(AND('Fixtures by Matchday'!J23&lt;&gt;"",'Fixtures by Matchday'!L23&lt;&gt;""),'Fixtures by Matchday'!J23-'Fixtures by Matchday'!L23,0),IF(AND('Fixtures by Matchday'!Q23&lt;&gt;"",'Fixtures by Matchday'!S23&lt;&gt;""),'Fixtures by Matchday'!S23-'Fixtures by Matchday'!Q23,0))</f>
        <v>4</v>
      </c>
      <c r="E42">
        <f>SUM(IF('Fixtures by Matchday'!C23&lt;&gt;"",'Fixtures by Matchday'!C23,0),IF('Fixtures by Matchday'!J23&lt;&gt;"",'Fixtures by Matchday'!J23,0),IF('Fixtures by Matchday'!S23&lt;&gt;"",'Fixtures by Matchday'!S23,0))</f>
        <v>6</v>
      </c>
      <c r="F42">
        <f>C42*1000000+(D42+100)*1000+E42*10+(4-0)</f>
        <v>9104064</v>
      </c>
    </row>
    <row r="43" spans="1:6" ht="15" customHeight="1" x14ac:dyDescent="0.2">
      <c r="A43" t="s">
        <v>93</v>
      </c>
      <c r="B43" t="s">
        <v>218</v>
      </c>
      <c r="C43">
        <f>SUM(IF(AND('Fixtures by Matchday'!C23&lt;&gt;"",'Fixtures by Matchday'!E23&lt;&gt;""),IF('Fixtures by Matchday'!E23&gt;'Fixtures by Matchday'!C23,3,IF('Fixtures by Matchday'!E23='Fixtures by Matchday'!C23,1,0)),0),IF(AND('Fixtures by Matchday'!J24&lt;&gt;"",'Fixtures by Matchday'!L24&lt;&gt;""),IF('Fixtures by Matchday'!L24&gt;'Fixtures by Matchday'!J24,3,IF('Fixtures by Matchday'!L24='Fixtures by Matchday'!J24,1,0)),0),IF(AND('Fixtures by Matchday'!Q24&lt;&gt;"",'Fixtures by Matchday'!S24&lt;&gt;""),IF('Fixtures by Matchday'!Q24&gt;'Fixtures by Matchday'!S24,3,IF('Fixtures by Matchday'!Q24='Fixtures by Matchday'!S24,1,0)),0))</f>
        <v>1</v>
      </c>
      <c r="D43">
        <f>SUM(IF(AND('Fixtures by Matchday'!C23&lt;&gt;"",'Fixtures by Matchday'!E23&lt;&gt;""),'Fixtures by Matchday'!E23-'Fixtures by Matchday'!C23,0),IF(AND('Fixtures by Matchday'!J24&lt;&gt;"",'Fixtures by Matchday'!L24&lt;&gt;""),'Fixtures by Matchday'!L24-'Fixtures by Matchday'!J24,0),IF(AND('Fixtures by Matchday'!Q24&lt;&gt;"",'Fixtures by Matchday'!S24&lt;&gt;""),'Fixtures by Matchday'!Q24-'Fixtures by Matchday'!S24,0))</f>
        <v>-2</v>
      </c>
      <c r="E43">
        <f>SUM(IF('Fixtures by Matchday'!E23&lt;&gt;"",'Fixtures by Matchday'!E23,0),IF('Fixtures by Matchday'!L24&lt;&gt;"",'Fixtures by Matchday'!L24,0),IF('Fixtures by Matchday'!Q24&lt;&gt;"",'Fixtures by Matchday'!Q24,0))</f>
        <v>2</v>
      </c>
      <c r="F43">
        <f>C43*1000000+(D43+100)*1000+E43*10+(4-1)</f>
        <v>1098023</v>
      </c>
    </row>
    <row r="44" spans="1:6" ht="15" customHeight="1" x14ac:dyDescent="0.2">
      <c r="A44" t="s">
        <v>93</v>
      </c>
      <c r="B44" t="s">
        <v>219</v>
      </c>
      <c r="C44">
        <f>SUM(IF(AND('Fixtures by Matchday'!J23&lt;&gt;"",'Fixtures by Matchday'!L23&lt;&gt;""),IF('Fixtures by Matchday'!L23&gt;'Fixtures by Matchday'!J23,3,IF('Fixtures by Matchday'!L23='Fixtures by Matchday'!J23,1,0)),0),IF(AND('Fixtures by Matchday'!C24&lt;&gt;"",'Fixtures by Matchday'!E24&lt;&gt;""),IF('Fixtures by Matchday'!C24&gt;'Fixtures by Matchday'!E24,3,IF('Fixtures by Matchday'!C24='Fixtures by Matchday'!E24,1,0)),0),IF(AND('Fixtures by Matchday'!Q24&lt;&gt;"",'Fixtures by Matchday'!S24&lt;&gt;""),IF('Fixtures by Matchday'!S24&gt;'Fixtures by Matchday'!Q24,3,IF('Fixtures by Matchday'!S24='Fixtures by Matchday'!Q24,1,0)),0))</f>
        <v>4</v>
      </c>
      <c r="D44">
        <f>SUM(IF(AND('Fixtures by Matchday'!J23&lt;&gt;"",'Fixtures by Matchday'!L23&lt;&gt;""),'Fixtures by Matchday'!L23-'Fixtures by Matchday'!J23,0),IF(AND('Fixtures by Matchday'!C24&lt;&gt;"",'Fixtures by Matchday'!E24&lt;&gt;""),'Fixtures by Matchday'!C24-'Fixtures by Matchday'!E24,0),IF(AND('Fixtures by Matchday'!Q24&lt;&gt;"",'Fixtures by Matchday'!S24&lt;&gt;""),'Fixtures by Matchday'!S24-'Fixtures by Matchday'!Q24,0))</f>
        <v>0</v>
      </c>
      <c r="E44">
        <f>SUM(IF('Fixtures by Matchday'!L23&lt;&gt;"",'Fixtures by Matchday'!L23,0),IF('Fixtures by Matchday'!C24&lt;&gt;"",'Fixtures by Matchday'!C24,0),IF('Fixtures by Matchday'!S24&lt;&gt;"",'Fixtures by Matchday'!S24,0))</f>
        <v>3</v>
      </c>
      <c r="F44">
        <f>C44*1000000+(D44+100)*1000+E44*10+(4-2)</f>
        <v>4100032</v>
      </c>
    </row>
    <row r="45" spans="1:6" ht="15" customHeight="1" x14ac:dyDescent="0.2">
      <c r="A45" t="s">
        <v>93</v>
      </c>
      <c r="B45" t="s">
        <v>220</v>
      </c>
      <c r="C45">
        <f>SUM(IF(AND('Fixtures by Matchday'!Q23&lt;&gt;"",'Fixtures by Matchday'!S23&lt;&gt;""),IF('Fixtures by Matchday'!Q23&gt;'Fixtures by Matchday'!S23,3,IF('Fixtures by Matchday'!Q23='Fixtures by Matchday'!S23,1,0)),0),IF(AND('Fixtures by Matchday'!C24&lt;&gt;"",'Fixtures by Matchday'!E24&lt;&gt;""),IF('Fixtures by Matchday'!E24&gt;'Fixtures by Matchday'!C24,3,IF('Fixtures by Matchday'!E24='Fixtures by Matchday'!C24,1,0)),0),IF(AND('Fixtures by Matchday'!J24&lt;&gt;"",'Fixtures by Matchday'!L24&lt;&gt;""),IF('Fixtures by Matchday'!J24&gt;'Fixtures by Matchday'!L24,3,IF('Fixtures by Matchday'!J24='Fixtures by Matchday'!L24,1,0)),0))</f>
        <v>3</v>
      </c>
      <c r="D45">
        <f>SUM(IF(AND('Fixtures by Matchday'!Q23&lt;&gt;"",'Fixtures by Matchday'!S23&lt;&gt;""),'Fixtures by Matchday'!Q23-'Fixtures by Matchday'!S23,0),IF(AND('Fixtures by Matchday'!C24&lt;&gt;"",'Fixtures by Matchday'!E24&lt;&gt;""),'Fixtures by Matchday'!E24-'Fixtures by Matchday'!C24,0),IF(AND('Fixtures by Matchday'!J24&lt;&gt;"",'Fixtures by Matchday'!L24&lt;&gt;""),'Fixtures by Matchday'!J24-'Fixtures by Matchday'!L24,0))</f>
        <v>-2</v>
      </c>
      <c r="E45">
        <f>SUM(IF('Fixtures by Matchday'!Q23&lt;&gt;"",'Fixtures by Matchday'!Q23,0),IF('Fixtures by Matchday'!E24&lt;&gt;"",'Fixtures by Matchday'!E24,0),IF('Fixtures by Matchday'!J24&lt;&gt;"",'Fixtures by Matchday'!J24,0))</f>
        <v>2</v>
      </c>
      <c r="F45">
        <f>C45*1000000+(D45+100)*1000+E45*10+(4-3)</f>
        <v>3098021</v>
      </c>
    </row>
    <row r="46" spans="1:6" ht="15" customHeight="1" x14ac:dyDescent="0.2">
      <c r="A46" t="s">
        <v>102</v>
      </c>
      <c r="B46" t="s">
        <v>221</v>
      </c>
      <c r="C46">
        <f>SUM(IF(AND('Fixtures by Matchday'!C25&lt;&gt;"",'Fixtures by Matchday'!E25&lt;&gt;""),IF('Fixtures by Matchday'!C25&gt;'Fixtures by Matchday'!E25,3,IF('Fixtures by Matchday'!C25='Fixtures by Matchday'!E25,1,0)),0),IF(AND('Fixtures by Matchday'!J25&lt;&gt;"",'Fixtures by Matchday'!L25&lt;&gt;""),IF('Fixtures by Matchday'!J25&gt;'Fixtures by Matchday'!L25,3,IF('Fixtures by Matchday'!J25='Fixtures by Matchday'!L25,1,0)),0),IF(AND('Fixtures by Matchday'!Q26&lt;&gt;"",'Fixtures by Matchday'!S26&lt;&gt;""),IF('Fixtures by Matchday'!S26&gt;'Fixtures by Matchday'!Q26,3,IF('Fixtures by Matchday'!S26='Fixtures by Matchday'!Q26,1,0)),0))</f>
        <v>9</v>
      </c>
      <c r="D46">
        <f>SUM(IF(AND('Fixtures by Matchday'!C25&lt;&gt;"",'Fixtures by Matchday'!E25&lt;&gt;""),'Fixtures by Matchday'!C25-'Fixtures by Matchday'!E25,0),IF(AND('Fixtures by Matchday'!J25&lt;&gt;"",'Fixtures by Matchday'!L25&lt;&gt;""),'Fixtures by Matchday'!J25-'Fixtures by Matchday'!L25,0),IF(AND('Fixtures by Matchday'!Q26&lt;&gt;"",'Fixtures by Matchday'!S26&lt;&gt;""),'Fixtures by Matchday'!S26-'Fixtures by Matchday'!Q26,0))</f>
        <v>3</v>
      </c>
      <c r="E46">
        <f>SUM(IF('Fixtures by Matchday'!C25&lt;&gt;"",'Fixtures by Matchday'!C25,0),IF('Fixtures by Matchday'!J25&lt;&gt;"",'Fixtures by Matchday'!J25,0),IF('Fixtures by Matchday'!S26&lt;&gt;"",'Fixtures by Matchday'!S26,0))</f>
        <v>6</v>
      </c>
      <c r="F46">
        <f>C46*1000000+(D46+100)*1000+E46*10+(4-0)</f>
        <v>9103064</v>
      </c>
    </row>
    <row r="47" spans="1:6" ht="15" customHeight="1" x14ac:dyDescent="0.2">
      <c r="A47" t="s">
        <v>102</v>
      </c>
      <c r="B47" t="s">
        <v>128</v>
      </c>
      <c r="C47">
        <f>SUM(IF(AND('Fixtures by Matchday'!C25&lt;&gt;"",'Fixtures by Matchday'!E25&lt;&gt;""),IF('Fixtures by Matchday'!E25&gt;'Fixtures by Matchday'!C25,3,IF('Fixtures by Matchday'!E25='Fixtures by Matchday'!C25,1,0)),0),IF(AND('Fixtures by Matchday'!Q25&lt;&gt;"",'Fixtures by Matchday'!S25&lt;&gt;""),IF('Fixtures by Matchday'!Q25&gt;'Fixtures by Matchday'!S25,3,IF('Fixtures by Matchday'!Q25='Fixtures by Matchday'!S25,1,0)),0),IF(AND('Fixtures by Matchday'!J26&lt;&gt;"",'Fixtures by Matchday'!L26&lt;&gt;""),IF('Fixtures by Matchday'!L26&gt;'Fixtures by Matchday'!J26,3,IF('Fixtures by Matchday'!L26='Fixtures by Matchday'!J26,1,0)),0))</f>
        <v>6</v>
      </c>
      <c r="D47">
        <f>SUM(IF(AND('Fixtures by Matchday'!C25&lt;&gt;"",'Fixtures by Matchday'!E25&lt;&gt;""),'Fixtures by Matchday'!E25-'Fixtures by Matchday'!C25,0),IF(AND('Fixtures by Matchday'!Q25&lt;&gt;"",'Fixtures by Matchday'!S25&lt;&gt;""),'Fixtures by Matchday'!Q25-'Fixtures by Matchday'!S25,0),IF(AND('Fixtures by Matchday'!J26&lt;&gt;"",'Fixtures by Matchday'!L26&lt;&gt;""),'Fixtures by Matchday'!L26-'Fixtures by Matchday'!J26,0))</f>
        <v>2</v>
      </c>
      <c r="E47">
        <f>SUM(IF('Fixtures by Matchday'!E25&lt;&gt;"",'Fixtures by Matchday'!E25,0),IF('Fixtures by Matchday'!Q25&lt;&gt;"",'Fixtures by Matchday'!Q25,0),IF('Fixtures by Matchday'!L26&lt;&gt;"",'Fixtures by Matchday'!L26,0))</f>
        <v>5</v>
      </c>
      <c r="F47">
        <f>C47*1000000+(D47+100)*1000+E47*10+(4-1)</f>
        <v>6102053</v>
      </c>
    </row>
    <row r="48" spans="1:6" ht="15" customHeight="1" x14ac:dyDescent="0.2">
      <c r="A48" t="s">
        <v>102</v>
      </c>
      <c r="B48" t="s">
        <v>222</v>
      </c>
      <c r="C48">
        <f>SUM(IF(AND('Fixtures by Matchday'!J25&lt;&gt;"",'Fixtures by Matchday'!L25&lt;&gt;""),IF('Fixtures by Matchday'!L25&gt;'Fixtures by Matchday'!J25,3,IF('Fixtures by Matchday'!L25='Fixtures by Matchday'!J25,1,0)),0),IF(AND('Fixtures by Matchday'!Q25&lt;&gt;"",'Fixtures by Matchday'!S25&lt;&gt;""),IF('Fixtures by Matchday'!S25&gt;'Fixtures by Matchday'!Q25,3,IF('Fixtures by Matchday'!S25='Fixtures by Matchday'!Q25,1,0)),0),IF(AND('Fixtures by Matchday'!C26&lt;&gt;"",'Fixtures by Matchday'!E26&lt;&gt;""),IF('Fixtures by Matchday'!C26&gt;'Fixtures by Matchday'!E26,3,IF('Fixtures by Matchday'!C26='Fixtures by Matchday'!E26,1,0)),0))</f>
        <v>1</v>
      </c>
      <c r="D48">
        <f>SUM(IF(AND('Fixtures by Matchday'!J25&lt;&gt;"",'Fixtures by Matchday'!L25&lt;&gt;""),'Fixtures by Matchday'!L25-'Fixtures by Matchday'!J25,0),IF(AND('Fixtures by Matchday'!Q25&lt;&gt;"",'Fixtures by Matchday'!S25&lt;&gt;""),'Fixtures by Matchday'!S25-'Fixtures by Matchday'!Q25,0),IF(AND('Fixtures by Matchday'!C26&lt;&gt;"",'Fixtures by Matchday'!E26&lt;&gt;""),'Fixtures by Matchday'!C26-'Fixtures by Matchday'!E26,0))</f>
        <v>-3</v>
      </c>
      <c r="E48">
        <f>SUM(IF('Fixtures by Matchday'!L25&lt;&gt;"",'Fixtures by Matchday'!L25,0),IF('Fixtures by Matchday'!S25&lt;&gt;"",'Fixtures by Matchday'!S25,0),IF('Fixtures by Matchday'!C26&lt;&gt;"",'Fixtures by Matchday'!C26,0))</f>
        <v>1</v>
      </c>
      <c r="F48">
        <f>C48*1000000+(D48+100)*1000+E48*10+(4-2)</f>
        <v>1097012</v>
      </c>
    </row>
    <row r="49" spans="1:6" ht="15" customHeight="1" x14ac:dyDescent="0.2">
      <c r="A49" t="s">
        <v>102</v>
      </c>
      <c r="B49" t="s">
        <v>223</v>
      </c>
      <c r="C49">
        <f>SUM(IF(AND('Fixtures by Matchday'!C26&lt;&gt;"",'Fixtures by Matchday'!E26&lt;&gt;""),IF('Fixtures by Matchday'!E26&gt;'Fixtures by Matchday'!C26,3,IF('Fixtures by Matchday'!E26='Fixtures by Matchday'!C26,1,0)),0),IF(AND('Fixtures by Matchday'!J26&lt;&gt;"",'Fixtures by Matchday'!L26&lt;&gt;""),IF('Fixtures by Matchday'!J26&gt;'Fixtures by Matchday'!L26,3,IF('Fixtures by Matchday'!J26='Fixtures by Matchday'!L26,1,0)),0),IF(AND('Fixtures by Matchday'!Q26&lt;&gt;"",'Fixtures by Matchday'!S26&lt;&gt;""),IF('Fixtures by Matchday'!Q26&gt;'Fixtures by Matchday'!S26,3,IF('Fixtures by Matchday'!Q26='Fixtures by Matchday'!S26,1,0)),0))</f>
        <v>1</v>
      </c>
      <c r="D49">
        <f>SUM(IF(AND('Fixtures by Matchday'!C26&lt;&gt;"",'Fixtures by Matchday'!E26&lt;&gt;""),'Fixtures by Matchday'!E26-'Fixtures by Matchday'!C26,0),IF(AND('Fixtures by Matchday'!J26&lt;&gt;"",'Fixtures by Matchday'!L26&lt;&gt;""),'Fixtures by Matchday'!J26-'Fixtures by Matchday'!L26,0),IF(AND('Fixtures by Matchday'!Q26&lt;&gt;"",'Fixtures by Matchday'!S26&lt;&gt;""),'Fixtures by Matchday'!Q26-'Fixtures by Matchday'!S26,0))</f>
        <v>-2</v>
      </c>
      <c r="E49">
        <f>SUM(IF('Fixtures by Matchday'!E26&lt;&gt;"",'Fixtures by Matchday'!E26,0),IF('Fixtures by Matchday'!J26&lt;&gt;"",'Fixtures by Matchday'!J26,0),IF('Fixtures by Matchday'!Q26&lt;&gt;"",'Fixtures by Matchday'!Q26,0))</f>
        <v>2</v>
      </c>
      <c r="F49">
        <f>C49*1000000+(D49+100)*1000+E49*10+(4-3)</f>
        <v>1098021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00"/>
  <sheetViews>
    <sheetView topLeftCell="E1" workbookViewId="0"/>
  </sheetViews>
  <sheetFormatPr defaultColWidth="8.7109375" defaultRowHeight="12.75" x14ac:dyDescent="0.2"/>
  <cols>
    <col min="1" max="23" width="14" customWidth="1"/>
  </cols>
  <sheetData>
    <row r="1" spans="1:23" ht="15" customHeight="1" x14ac:dyDescent="0.2">
      <c r="A1" s="14" t="s">
        <v>149</v>
      </c>
      <c r="B1" s="14" t="s">
        <v>244</v>
      </c>
      <c r="C1" s="14" t="s">
        <v>245</v>
      </c>
      <c r="D1" s="14" t="s">
        <v>246</v>
      </c>
      <c r="E1" s="14" t="s">
        <v>247</v>
      </c>
      <c r="F1" s="14" t="s">
        <v>248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15" customHeight="1" x14ac:dyDescent="0.2">
      <c r="A2" t="s">
        <v>11</v>
      </c>
      <c r="B2" t="str">
        <f>'Fixtures by Matchday'!$W$4</f>
        <v>Τσεχία</v>
      </c>
      <c r="C2" t="str">
        <f>'Fixtures by Matchday'!$W$5</f>
        <v>Μεξικό</v>
      </c>
      <c r="D2" t="str">
        <f>'Fixtures by Matchday'!$W$6</f>
        <v>Νότια Αφρική</v>
      </c>
      <c r="E2">
        <f>IFERROR(INDEX(StandingsCalc!$F$2:$F$49,MATCH(D2,StandingsCalc!$B$2:$B$49,0))+(13-1)/1000,-999999)</f>
        <v>4101033.0120000001</v>
      </c>
      <c r="F2">
        <f t="shared" ref="F2:F13" si="0">1+COUNTIF($E$2:$E$13,"&gt;"&amp;E2)</f>
        <v>1</v>
      </c>
    </row>
    <row r="3" spans="1:23" ht="15" customHeight="1" x14ac:dyDescent="0.2">
      <c r="A3" t="s">
        <v>22</v>
      </c>
      <c r="B3" t="str">
        <f>'Fixtures by Matchday'!$AB$4</f>
        <v>Καναδάς</v>
      </c>
      <c r="C3" t="str">
        <f>'Fixtures by Matchday'!$AB$5</f>
        <v>Ελβετία</v>
      </c>
      <c r="D3" t="str">
        <f>'Fixtures by Matchday'!$AB$6</f>
        <v>Κατάρ</v>
      </c>
      <c r="E3">
        <f>IFERROR(INDEX(StandingsCalc!$F$2:$F$49,MATCH(D3,StandingsCalc!$B$2:$B$49,0))+(13-2)/1000,-999999)</f>
        <v>2099032.0109999999</v>
      </c>
      <c r="F3">
        <f t="shared" si="0"/>
        <v>6</v>
      </c>
    </row>
    <row r="4" spans="1:23" ht="15" customHeight="1" x14ac:dyDescent="0.2">
      <c r="A4" t="s">
        <v>29</v>
      </c>
      <c r="B4" t="str">
        <f>'Fixtures by Matchday'!$AG$4</f>
        <v>Βραζιλία</v>
      </c>
      <c r="C4" t="str">
        <f>'Fixtures by Matchday'!$AG$5</f>
        <v>Μαρόκο</v>
      </c>
      <c r="D4" t="str">
        <f>'Fixtures by Matchday'!$AG$6</f>
        <v>Σκωτία</v>
      </c>
      <c r="E4">
        <f>IFERROR(INDEX(StandingsCalc!$F$2:$F$49,MATCH(D4,StandingsCalc!$B$2:$B$49,0))+(13-3)/1000,-999999)</f>
        <v>1098021.01</v>
      </c>
      <c r="F4">
        <f t="shared" si="0"/>
        <v>10</v>
      </c>
    </row>
    <row r="5" spans="1:23" ht="15" customHeight="1" x14ac:dyDescent="0.2">
      <c r="A5" t="s">
        <v>36</v>
      </c>
      <c r="B5" t="str">
        <f>'Fixtures by Matchday'!$AL$4</f>
        <v>Τουρκία</v>
      </c>
      <c r="C5" t="str">
        <f>'Fixtures by Matchday'!$AL$5</f>
        <v>Αυστραλία</v>
      </c>
      <c r="D5" t="str">
        <f>'Fixtures by Matchday'!$AL$6</f>
        <v>Παραγουάη</v>
      </c>
      <c r="E5">
        <f>IFERROR(INDEX(StandingsCalc!$F$2:$F$49,MATCH(D5,StandingsCalc!$B$2:$B$49,0))+(13-4)/1000,-999999)</f>
        <v>2098023.0090000001</v>
      </c>
      <c r="F5">
        <f t="shared" si="0"/>
        <v>9</v>
      </c>
    </row>
    <row r="6" spans="1:23" ht="15" customHeight="1" x14ac:dyDescent="0.2">
      <c r="A6" t="s">
        <v>47</v>
      </c>
      <c r="B6" t="str">
        <f>'Fixtures by Matchday'!$W$11</f>
        <v>Γερμανία</v>
      </c>
      <c r="C6" t="str">
        <f>'Fixtures by Matchday'!$W$12</f>
        <v>Εκουαδόρ</v>
      </c>
      <c r="D6" t="str">
        <f>'Fixtures by Matchday'!$W$13</f>
        <v>Ακτή Ελεφαντοστού</v>
      </c>
      <c r="E6">
        <f>IFERROR(INDEX(StandingsCalc!$F$2:$F$49,MATCH(D6,StandingsCalc!$B$2:$B$49,0))+(13-5)/1000,-999999)</f>
        <v>3098022.0079999999</v>
      </c>
      <c r="F6">
        <f t="shared" si="0"/>
        <v>2</v>
      </c>
    </row>
    <row r="7" spans="1:23" ht="15" customHeight="1" x14ac:dyDescent="0.2">
      <c r="A7" t="s">
        <v>54</v>
      </c>
      <c r="B7" t="str">
        <f>'Fixtures by Matchday'!$AB$11</f>
        <v>Ολλανδία</v>
      </c>
      <c r="C7" t="str">
        <f>'Fixtures by Matchday'!$AB$12</f>
        <v>Σουηδία</v>
      </c>
      <c r="D7" t="str">
        <f>'Fixtures by Matchday'!$AB$13</f>
        <v>Τυνησία</v>
      </c>
      <c r="E7">
        <f>IFERROR(INDEX(StandingsCalc!$F$2:$F$49,MATCH(D7,StandingsCalc!$B$2:$B$49,0))+(13-6)/1000,-999999)</f>
        <v>3098021.0070000002</v>
      </c>
      <c r="F7">
        <f t="shared" si="0"/>
        <v>3</v>
      </c>
    </row>
    <row r="8" spans="1:23" ht="15" customHeight="1" x14ac:dyDescent="0.2">
      <c r="A8" t="s">
        <v>61</v>
      </c>
      <c r="B8" t="str">
        <f>'Fixtures by Matchday'!$AG$11</f>
        <v>Βέλγιο</v>
      </c>
      <c r="C8" t="str">
        <f>'Fixtures by Matchday'!$AG$12</f>
        <v>Αίγυπτος</v>
      </c>
      <c r="D8" t="str">
        <f>'Fixtures by Matchday'!$AG$13</f>
        <v>Ιράν</v>
      </c>
      <c r="E8">
        <f>IFERROR(INDEX(StandingsCalc!$F$2:$F$49,MATCH(D8,StandingsCalc!$B$2:$B$49,0))+(13-7)/1000,-999999)</f>
        <v>2099022.0060000001</v>
      </c>
      <c r="F8">
        <f t="shared" si="0"/>
        <v>8</v>
      </c>
    </row>
    <row r="9" spans="1:23" ht="15" customHeight="1" x14ac:dyDescent="0.2">
      <c r="A9" t="s">
        <v>72</v>
      </c>
      <c r="B9" t="str">
        <f>'Fixtures by Matchday'!$AL$11</f>
        <v>Ισπανία</v>
      </c>
      <c r="C9" t="str">
        <f>'Fixtures by Matchday'!$AL$12</f>
        <v>Ουρουγουάη</v>
      </c>
      <c r="D9" t="str">
        <f>'Fixtures by Matchday'!$AL$13</f>
        <v>Σαουδική Αραβία</v>
      </c>
      <c r="E9">
        <f>IFERROR(INDEX(StandingsCalc!$F$2:$F$49,MATCH(D9,StandingsCalc!$B$2:$B$49,0))+(13-8)/1000,-999999)</f>
        <v>2099042.0049999999</v>
      </c>
      <c r="F9">
        <f t="shared" si="0"/>
        <v>5</v>
      </c>
    </row>
    <row r="10" spans="1:23" ht="15" customHeight="1" x14ac:dyDescent="0.2">
      <c r="A10" t="s">
        <v>79</v>
      </c>
      <c r="B10" t="str">
        <f>'Fixtures by Matchday'!$W$18</f>
        <v>Γαλλία</v>
      </c>
      <c r="C10" t="str">
        <f>'Fixtures by Matchday'!$W$19</f>
        <v>Σενεγάλη</v>
      </c>
      <c r="D10" t="str">
        <f>'Fixtures by Matchday'!$W$20</f>
        <v>Ιράκ</v>
      </c>
      <c r="E10">
        <f>IFERROR(INDEX(StandingsCalc!$F$2:$F$49,MATCH(D10,StandingsCalc!$B$2:$B$49,0))+(13-9)/1000,-999999)</f>
        <v>2099031.0040000002</v>
      </c>
      <c r="F10">
        <f t="shared" si="0"/>
        <v>7</v>
      </c>
    </row>
    <row r="11" spans="1:23" ht="15" customHeight="1" x14ac:dyDescent="0.2">
      <c r="A11" t="s">
        <v>86</v>
      </c>
      <c r="B11" t="str">
        <f>'Fixtures by Matchday'!$AB$18</f>
        <v>Αργεντινή</v>
      </c>
      <c r="C11" t="str">
        <f>'Fixtures by Matchday'!$AB$19</f>
        <v>Αυστρία</v>
      </c>
      <c r="D11" t="str">
        <f>'Fixtures by Matchday'!$AB$20</f>
        <v>Αλγερία</v>
      </c>
      <c r="E11">
        <f>IFERROR(INDEX(StandingsCalc!$F$2:$F$49,MATCH(D11,StandingsCalc!$B$2:$B$49,0))+(13-10)/1000,-999999)</f>
        <v>1097013.003</v>
      </c>
      <c r="F11">
        <f t="shared" si="0"/>
        <v>12</v>
      </c>
    </row>
    <row r="12" spans="1:23" ht="15" customHeight="1" x14ac:dyDescent="0.2">
      <c r="A12" t="s">
        <v>93</v>
      </c>
      <c r="B12" t="str">
        <f>'Fixtures by Matchday'!$AG$18</f>
        <v>Πορτογαλία</v>
      </c>
      <c r="C12" t="str">
        <f>'Fixtures by Matchday'!$AG$19</f>
        <v>Ουζμπεκιστάν</v>
      </c>
      <c r="D12" t="str">
        <f>'Fixtures by Matchday'!$AG$20</f>
        <v>Κολομβία</v>
      </c>
      <c r="E12">
        <f>IFERROR(INDEX(StandingsCalc!$F$2:$F$49,MATCH(D12,StandingsCalc!$B$2:$B$49,0))+(13-11)/1000,-999999)</f>
        <v>3098021.0019999999</v>
      </c>
      <c r="F12">
        <f t="shared" si="0"/>
        <v>4</v>
      </c>
    </row>
    <row r="13" spans="1:23" ht="15" customHeight="1" x14ac:dyDescent="0.2">
      <c r="A13" t="s">
        <v>102</v>
      </c>
      <c r="B13" t="str">
        <f>'Fixtures by Matchday'!$AL$18</f>
        <v>Αγγλία</v>
      </c>
      <c r="C13" t="str">
        <f>'Fixtures by Matchday'!$AL$19</f>
        <v>Κροατία</v>
      </c>
      <c r="D13" t="str">
        <f>'Fixtures by Matchday'!$AL$20</f>
        <v>Παναμάς</v>
      </c>
      <c r="E13">
        <f>IFERROR(INDEX(StandingsCalc!$F$2:$F$49,MATCH(D13,StandingsCalc!$B$2:$B$49,0))+(13-12)/1000,-999999)</f>
        <v>1098021.0009999999</v>
      </c>
      <c r="F13">
        <f t="shared" si="0"/>
        <v>11</v>
      </c>
    </row>
    <row r="18" spans="1:23" ht="15" customHeight="1" x14ac:dyDescent="0.2">
      <c r="K18" t="s">
        <v>249</v>
      </c>
    </row>
    <row r="19" spans="1:23" ht="15" customHeight="1" x14ac:dyDescent="0.2">
      <c r="J19" t="s">
        <v>250</v>
      </c>
      <c r="K19" t="s">
        <v>251</v>
      </c>
      <c r="L19" t="s">
        <v>252</v>
      </c>
      <c r="M19" t="s">
        <v>253</v>
      </c>
      <c r="N19" t="s">
        <v>254</v>
      </c>
      <c r="O19" t="s">
        <v>255</v>
      </c>
      <c r="P19" t="s">
        <v>256</v>
      </c>
      <c r="Q19" t="s">
        <v>257</v>
      </c>
      <c r="R19" t="s">
        <v>258</v>
      </c>
      <c r="S19" t="s">
        <v>259</v>
      </c>
      <c r="T19" t="s">
        <v>260</v>
      </c>
      <c r="U19" t="s">
        <v>261</v>
      </c>
      <c r="V19" t="s">
        <v>262</v>
      </c>
      <c r="W19" t="s">
        <v>263</v>
      </c>
    </row>
    <row r="20" spans="1:23" ht="15" customHeight="1" x14ac:dyDescent="0.2">
      <c r="J20" t="str">
        <f>TRIM(IF($E$2&gt;=LARGE($E$2:$E$13,8),$A$2&amp;" ","")&amp;IF($E$3&gt;=LARGE($E$2:$E$13,8),$A$3&amp;" ","")&amp;IF($E$4&gt;=LARGE($E$2:$E$13,8),$A$4&amp;" ","")&amp;IF($E$5&gt;=LARGE($E$2:$E$13,8),$A$5&amp;" ","")&amp;IF($E$6&gt;=LARGE($E$2:$E$13,8),$A$6&amp;" ","")&amp;IF($E$7&gt;=LARGE($E$2:$E$13,8),$A$7&amp;" ","")&amp;IF($E$8&gt;=LARGE($E$2:$E$13,8),$A$8&amp;" ","")&amp;IF($E$9&gt;=LARGE($E$2:$E$13,8),$A$9&amp;" ","")&amp;IF($E$10&gt;=LARGE($E$2:$E$13,8),$A$10&amp;" ","")&amp;IF($E$11&gt;=LARGE($E$2:$E$13,8),$A$11&amp;" ","")&amp;IF($E$12&gt;=LARGE($E$2:$E$13,8),$A$12&amp;" ","")&amp;IF($E$13&gt;=LARGE($E$2:$E$13,8),$A$13&amp;" ",""))</f>
        <v>A B E F G H I K</v>
      </c>
      <c r="K20">
        <v>74</v>
      </c>
      <c r="L20" t="str">
        <f>IFERROR(INDEX(ThirdMap!$B$2:$I$495,MATCH($J$20,ThirdMap!$A$2:$A$495,0),MATCH(K20,ThirdMap!$B$1:$I$1,0)),"")</f>
        <v>A</v>
      </c>
      <c r="M20" t="s">
        <v>11</v>
      </c>
      <c r="N20" t="s">
        <v>22</v>
      </c>
      <c r="O20" t="s">
        <v>29</v>
      </c>
      <c r="P20" t="s">
        <v>36</v>
      </c>
      <c r="Q20" t="s">
        <v>54</v>
      </c>
      <c r="R20">
        <f>IFERROR(IF(INDEX($F$2:$F$13,MATCH(M20,$A$2:$A$13,0))&lt;=8,100-INDEX($F$2:$F$13,MATCH(M20,$A$2:$A$13,0)),-999),-999)</f>
        <v>99</v>
      </c>
      <c r="S20">
        <f>IFERROR(IF(INDEX($F$2:$F$13,MATCH(N20,$A$2:$A$13,0))&lt;=8,100-INDEX($F$2:$F$13,MATCH(N20,$A$2:$A$13,0)),-999),-999)</f>
        <v>94</v>
      </c>
      <c r="T20">
        <f>IFERROR(IF(INDEX($F$2:$F$13,MATCH(O20,$A$2:$A$13,0))&lt;=8,100-INDEX($F$2:$F$13,MATCH(O20,$A$2:$A$13,0)),-999),-999)</f>
        <v>-999</v>
      </c>
      <c r="U20">
        <f>IFERROR(IF(INDEX($F$2:$F$13,MATCH(P20,$A$2:$A$13,0))&lt;=8,100-INDEX($F$2:$F$13,MATCH(P20,$A$2:$A$13,0)),-999),-999)</f>
        <v>-999</v>
      </c>
      <c r="V20">
        <f>IFERROR(IF(INDEX($F$2:$F$13,MATCH(Q20,$A$2:$A$13,0))&lt;=8,100-INDEX($F$2:$F$13,MATCH(Q20,$A$2:$A$13,0)),-999),-999)</f>
        <v>97</v>
      </c>
      <c r="W20" t="str">
        <f t="shared" ref="W20:W27" si="1">IF($L20="","",INDEX($D$2:$D$13,MATCH($L20,$A$2:$A$13,0),1))</f>
        <v>Νότια Αφρική</v>
      </c>
    </row>
    <row r="21" spans="1:23" ht="15" customHeight="1" x14ac:dyDescent="0.2">
      <c r="K21">
        <v>77</v>
      </c>
      <c r="L21" t="str">
        <f>IFERROR(INDEX(ThirdMap!$B$2:$I$495,MATCH($J$20,ThirdMap!$A$2:$A$495,0),MATCH(K21,ThirdMap!$B$1:$I$1,0)),"")</f>
        <v>F</v>
      </c>
      <c r="M21" t="s">
        <v>29</v>
      </c>
      <c r="N21" t="s">
        <v>36</v>
      </c>
      <c r="O21" t="s">
        <v>54</v>
      </c>
      <c r="P21" t="s">
        <v>61</v>
      </c>
      <c r="Q21" t="s">
        <v>72</v>
      </c>
      <c r="R21">
        <f>IFERROR(IF(AND(INDEX($F$2:$F$13,MATCH(M21,$A$2:$A$13,0))&lt;=8,COUNTIF($L$20:L20,M21)=0),100-INDEX($F$2:$F$13,MATCH(M21,$A$2:$A$13,0)),-999),-999)</f>
        <v>-999</v>
      </c>
      <c r="S21">
        <f>IFERROR(IF(AND(INDEX($F$2:$F$13,MATCH(N21,$A$2:$A$13,0))&lt;=8,COUNTIF($L$20:L20,N21)=0),100-INDEX($F$2:$F$13,MATCH(N21,$A$2:$A$13,0)),-999),-999)</f>
        <v>-999</v>
      </c>
      <c r="T21">
        <f>IFERROR(IF(AND(INDEX($F$2:$F$13,MATCH(O21,$A$2:$A$13,0))&lt;=8,COUNTIF($L$20:L20,O21)=0),100-INDEX($F$2:$F$13,MATCH(O21,$A$2:$A$13,0)),-999),-999)</f>
        <v>97</v>
      </c>
      <c r="U21">
        <f>IFERROR(IF(AND(INDEX($F$2:$F$13,MATCH(P21,$A$2:$A$13,0))&lt;=8,COUNTIF($L$20:L20,P21)=0),100-INDEX($F$2:$F$13,MATCH(P21,$A$2:$A$13,0)),-999),-999)</f>
        <v>92</v>
      </c>
      <c r="V21">
        <f>IFERROR(IF(AND(INDEX($F$2:$F$13,MATCH(Q21,$A$2:$A$13,0))&lt;=8,COUNTIF($L$20:L20,Q21)=0),100-INDEX($F$2:$F$13,MATCH(Q21,$A$2:$A$13,0)),-999),-999)</f>
        <v>95</v>
      </c>
      <c r="W21" t="str">
        <f t="shared" si="1"/>
        <v>Τυνησία</v>
      </c>
    </row>
    <row r="22" spans="1:23" ht="15" customHeight="1" x14ac:dyDescent="0.2">
      <c r="K22">
        <v>79</v>
      </c>
      <c r="L22" t="str">
        <f>IFERROR(INDEX(ThirdMap!$B$2:$I$495,MATCH($J$20,ThirdMap!$A$2:$A$495,0),MATCH(K22,ThirdMap!$B$1:$I$1,0)),"")</f>
        <v>I</v>
      </c>
      <c r="M22" t="s">
        <v>29</v>
      </c>
      <c r="N22" t="s">
        <v>47</v>
      </c>
      <c r="O22" t="s">
        <v>54</v>
      </c>
      <c r="P22" t="s">
        <v>72</v>
      </c>
      <c r="Q22" t="s">
        <v>79</v>
      </c>
      <c r="R22">
        <f>IFERROR(IF(AND(INDEX($F$2:$F$13,MATCH(M22,$A$2:$A$13,0))&lt;=8,COUNTIF($L$20:L21,M22)=0),100-INDEX($F$2:$F$13,MATCH(M22,$A$2:$A$13,0)),-999),-999)</f>
        <v>-999</v>
      </c>
      <c r="S22">
        <f>IFERROR(IF(AND(INDEX($F$2:$F$13,MATCH(N22,$A$2:$A$13,0))&lt;=8,COUNTIF($L$20:L21,N22)=0),100-INDEX($F$2:$F$13,MATCH(N22,$A$2:$A$13,0)),-999),-999)</f>
        <v>98</v>
      </c>
      <c r="T22">
        <f>IFERROR(IF(AND(INDEX($F$2:$F$13,MATCH(O22,$A$2:$A$13,0))&lt;=8,COUNTIF($L$20:L21,O22)=0),100-INDEX($F$2:$F$13,MATCH(O22,$A$2:$A$13,0)),-999),-999)</f>
        <v>-999</v>
      </c>
      <c r="U22">
        <f>IFERROR(IF(AND(INDEX($F$2:$F$13,MATCH(P22,$A$2:$A$13,0))&lt;=8,COUNTIF($L$20:L21,P22)=0),100-INDEX($F$2:$F$13,MATCH(P22,$A$2:$A$13,0)),-999),-999)</f>
        <v>95</v>
      </c>
      <c r="V22">
        <f>IFERROR(IF(AND(INDEX($F$2:$F$13,MATCH(Q22,$A$2:$A$13,0))&lt;=8,COUNTIF($L$20:L21,Q22)=0),100-INDEX($F$2:$F$13,MATCH(Q22,$A$2:$A$13,0)),-999),-999)</f>
        <v>93</v>
      </c>
      <c r="W22" t="str">
        <f t="shared" si="1"/>
        <v>Ιράκ</v>
      </c>
    </row>
    <row r="23" spans="1:23" ht="15" customHeight="1" x14ac:dyDescent="0.2">
      <c r="K23">
        <v>80</v>
      </c>
      <c r="L23" t="str">
        <f>IFERROR(INDEX(ThirdMap!$B$2:$I$495,MATCH($J$20,ThirdMap!$A$2:$A$495,0),MATCH(K23,ThirdMap!$B$1:$I$1,0)),"")</f>
        <v>K</v>
      </c>
      <c r="M23" t="s">
        <v>47</v>
      </c>
      <c r="N23" t="s">
        <v>72</v>
      </c>
      <c r="O23" t="s">
        <v>79</v>
      </c>
      <c r="P23" t="s">
        <v>86</v>
      </c>
      <c r="Q23" t="s">
        <v>93</v>
      </c>
      <c r="R23">
        <f>IFERROR(IF(AND(INDEX($F$2:$F$13,MATCH(M23,$A$2:$A$13,0))&lt;=8,COUNTIF($L$20:L22,M23)=0),100-INDEX($F$2:$F$13,MATCH(M23,$A$2:$A$13,0)),-999),-999)</f>
        <v>98</v>
      </c>
      <c r="S23">
        <f>IFERROR(IF(AND(INDEX($F$2:$F$13,MATCH(N23,$A$2:$A$13,0))&lt;=8,COUNTIF($L$20:L22,N23)=0),100-INDEX($F$2:$F$13,MATCH(N23,$A$2:$A$13,0)),-999),-999)</f>
        <v>95</v>
      </c>
      <c r="T23">
        <f>IFERROR(IF(AND(INDEX($F$2:$F$13,MATCH(O23,$A$2:$A$13,0))&lt;=8,COUNTIF($L$20:L22,O23)=0),100-INDEX($F$2:$F$13,MATCH(O23,$A$2:$A$13,0)),-999),-999)</f>
        <v>-999</v>
      </c>
      <c r="U23">
        <f>IFERROR(IF(AND(INDEX($F$2:$F$13,MATCH(P23,$A$2:$A$13,0))&lt;=8,COUNTIF($L$20:L22,P23)=0),100-INDEX($F$2:$F$13,MATCH(P23,$A$2:$A$13,0)),-999),-999)</f>
        <v>-999</v>
      </c>
      <c r="V23">
        <f>IFERROR(IF(AND(INDEX($F$2:$F$13,MATCH(Q23,$A$2:$A$13,0))&lt;=8,COUNTIF($L$20:L22,Q23)=0),100-INDEX($F$2:$F$13,MATCH(Q23,$A$2:$A$13,0)),-999),-999)</f>
        <v>96</v>
      </c>
      <c r="W23" t="str">
        <f t="shared" si="1"/>
        <v>Κολομβία</v>
      </c>
    </row>
    <row r="24" spans="1:23" ht="15" customHeight="1" x14ac:dyDescent="0.2">
      <c r="K24">
        <v>81</v>
      </c>
      <c r="L24" t="str">
        <f>IFERROR(INDEX(ThirdMap!$B$2:$I$495,MATCH($J$20,ThirdMap!$A$2:$A$495,0),MATCH(K24,ThirdMap!$B$1:$I$1,0)),"")</f>
        <v>B</v>
      </c>
      <c r="M24" t="s">
        <v>22</v>
      </c>
      <c r="N24" t="s">
        <v>47</v>
      </c>
      <c r="O24" t="s">
        <v>54</v>
      </c>
      <c r="P24" t="s">
        <v>79</v>
      </c>
      <c r="Q24" t="s">
        <v>86</v>
      </c>
      <c r="R24">
        <f>IFERROR(IF(AND(INDEX($F$2:$F$13,MATCH(M24,$A$2:$A$13,0))&lt;=8,COUNTIF($L$20:L23,M24)=0),100-INDEX($F$2:$F$13,MATCH(M24,$A$2:$A$13,0)),-999),-999)</f>
        <v>94</v>
      </c>
      <c r="S24">
        <f>IFERROR(IF(AND(INDEX($F$2:$F$13,MATCH(N24,$A$2:$A$13,0))&lt;=8,COUNTIF($L$20:L23,N24)=0),100-INDEX($F$2:$F$13,MATCH(N24,$A$2:$A$13,0)),-999),-999)</f>
        <v>98</v>
      </c>
      <c r="T24">
        <f>IFERROR(IF(AND(INDEX($F$2:$F$13,MATCH(O24,$A$2:$A$13,0))&lt;=8,COUNTIF($L$20:L23,O24)=0),100-INDEX($F$2:$F$13,MATCH(O24,$A$2:$A$13,0)),-999),-999)</f>
        <v>-999</v>
      </c>
      <c r="U24">
        <f>IFERROR(IF(AND(INDEX($F$2:$F$13,MATCH(P24,$A$2:$A$13,0))&lt;=8,COUNTIF($L$20:L23,P24)=0),100-INDEX($F$2:$F$13,MATCH(P24,$A$2:$A$13,0)),-999),-999)</f>
        <v>-999</v>
      </c>
      <c r="V24">
        <f>IFERROR(IF(AND(INDEX($F$2:$F$13,MATCH(Q24,$A$2:$A$13,0))&lt;=8,COUNTIF($L$20:L23,Q24)=0),100-INDEX($F$2:$F$13,MATCH(Q24,$A$2:$A$13,0)),-999),-999)</f>
        <v>-999</v>
      </c>
      <c r="W24" t="str">
        <f t="shared" si="1"/>
        <v>Κατάρ</v>
      </c>
    </row>
    <row r="25" spans="1:23" ht="15" customHeight="1" x14ac:dyDescent="0.2">
      <c r="K25">
        <v>82</v>
      </c>
      <c r="L25" t="str">
        <f>IFERROR(INDEX(ThirdMap!$B$2:$I$495,MATCH($J$20,ThirdMap!$A$2:$A$495,0),MATCH(K25,ThirdMap!$B$1:$I$1,0)),"")</f>
        <v>H</v>
      </c>
      <c r="M25" t="s">
        <v>11</v>
      </c>
      <c r="N25" t="s">
        <v>47</v>
      </c>
      <c r="O25" t="s">
        <v>72</v>
      </c>
      <c r="P25" t="s">
        <v>79</v>
      </c>
      <c r="Q25" t="s">
        <v>86</v>
      </c>
      <c r="R25">
        <f>IFERROR(IF(AND(INDEX($F$2:$F$13,MATCH(M25,$A$2:$A$13,0))&lt;=8,COUNTIF($L$20:L24,M25)=0),100-INDEX($F$2:$F$13,MATCH(M25,$A$2:$A$13,0)),-999),-999)</f>
        <v>-999</v>
      </c>
      <c r="S25">
        <f>IFERROR(IF(AND(INDEX($F$2:$F$13,MATCH(N25,$A$2:$A$13,0))&lt;=8,COUNTIF($L$20:L24,N25)=0),100-INDEX($F$2:$F$13,MATCH(N25,$A$2:$A$13,0)),-999),-999)</f>
        <v>98</v>
      </c>
      <c r="T25">
        <f>IFERROR(IF(AND(INDEX($F$2:$F$13,MATCH(O25,$A$2:$A$13,0))&lt;=8,COUNTIF($L$20:L24,O25)=0),100-INDEX($F$2:$F$13,MATCH(O25,$A$2:$A$13,0)),-999),-999)</f>
        <v>95</v>
      </c>
      <c r="U25">
        <f>IFERROR(IF(AND(INDEX($F$2:$F$13,MATCH(P25,$A$2:$A$13,0))&lt;=8,COUNTIF($L$20:L24,P25)=0),100-INDEX($F$2:$F$13,MATCH(P25,$A$2:$A$13,0)),-999),-999)</f>
        <v>-999</v>
      </c>
      <c r="V25">
        <f>IFERROR(IF(AND(INDEX($F$2:$F$13,MATCH(Q25,$A$2:$A$13,0))&lt;=8,COUNTIF($L$20:L24,Q25)=0),100-INDEX($F$2:$F$13,MATCH(Q25,$A$2:$A$13,0)),-999),-999)</f>
        <v>-999</v>
      </c>
      <c r="W25" t="str">
        <f t="shared" si="1"/>
        <v>Σαουδική Αραβία</v>
      </c>
    </row>
    <row r="26" spans="1:23" ht="15" customHeight="1" x14ac:dyDescent="0.2">
      <c r="K26">
        <v>85</v>
      </c>
      <c r="L26" t="str">
        <f>IFERROR(INDEX(ThirdMap!$B$2:$I$495,MATCH($J$20,ThirdMap!$A$2:$A$495,0),MATCH(K26,ThirdMap!$B$1:$I$1,0)),"")</f>
        <v>G</v>
      </c>
      <c r="M26" t="s">
        <v>47</v>
      </c>
      <c r="N26" t="s">
        <v>54</v>
      </c>
      <c r="O26" t="s">
        <v>61</v>
      </c>
      <c r="P26" t="s">
        <v>79</v>
      </c>
      <c r="Q26" t="s">
        <v>86</v>
      </c>
      <c r="R26">
        <f>IFERROR(IF(AND(INDEX($F$2:$F$13,MATCH(M26,$A$2:$A$13,0))&lt;=8,COUNTIF($L$20:L25,M26)=0),100-INDEX($F$2:$F$13,MATCH(M26,$A$2:$A$13,0)),-999),-999)</f>
        <v>98</v>
      </c>
      <c r="S26">
        <f>IFERROR(IF(AND(INDEX($F$2:$F$13,MATCH(N26,$A$2:$A$13,0))&lt;=8,COUNTIF($L$20:L25,N26)=0),100-INDEX($F$2:$F$13,MATCH(N26,$A$2:$A$13,0)),-999),-999)</f>
        <v>-999</v>
      </c>
      <c r="T26">
        <f>IFERROR(IF(AND(INDEX($F$2:$F$13,MATCH(O26,$A$2:$A$13,0))&lt;=8,COUNTIF($L$20:L25,O26)=0),100-INDEX($F$2:$F$13,MATCH(O26,$A$2:$A$13,0)),-999),-999)</f>
        <v>92</v>
      </c>
      <c r="U26">
        <f>IFERROR(IF(AND(INDEX($F$2:$F$13,MATCH(P26,$A$2:$A$13,0))&lt;=8,COUNTIF($L$20:L25,P26)=0),100-INDEX($F$2:$F$13,MATCH(P26,$A$2:$A$13,0)),-999),-999)</f>
        <v>-999</v>
      </c>
      <c r="V26">
        <f>IFERROR(IF(AND(INDEX($F$2:$F$13,MATCH(Q26,$A$2:$A$13,0))&lt;=8,COUNTIF($L$20:L25,Q26)=0),100-INDEX($F$2:$F$13,MATCH(Q26,$A$2:$A$13,0)),-999),-999)</f>
        <v>-999</v>
      </c>
      <c r="W26" t="str">
        <f t="shared" si="1"/>
        <v>Ιράν</v>
      </c>
    </row>
    <row r="27" spans="1:23" ht="15" customHeight="1" x14ac:dyDescent="0.2">
      <c r="K27">
        <v>87</v>
      </c>
      <c r="L27" t="str">
        <f>IFERROR(INDEX(ThirdMap!$B$2:$I$495,MATCH($J$20,ThirdMap!$A$2:$A$495,0),MATCH(K27,ThirdMap!$B$1:$I$1,0)),"")</f>
        <v>E</v>
      </c>
      <c r="M27" t="s">
        <v>36</v>
      </c>
      <c r="N27" t="s">
        <v>47</v>
      </c>
      <c r="O27" t="s">
        <v>79</v>
      </c>
      <c r="P27" t="s">
        <v>86</v>
      </c>
      <c r="Q27" t="s">
        <v>102</v>
      </c>
      <c r="R27">
        <f>IFERROR(IF(AND(INDEX($F$2:$F$13,MATCH(M27,$A$2:$A$13,0))&lt;=8,COUNTIF($L$20:L26,M27)=0),100-INDEX($F$2:$F$13,MATCH(M27,$A$2:$A$13,0)),-999),-999)</f>
        <v>-999</v>
      </c>
      <c r="S27">
        <f>IFERROR(IF(AND(INDEX($F$2:$F$13,MATCH(N27,$A$2:$A$13,0))&lt;=8,COUNTIF($L$20:L26,N27)=0),100-INDEX($F$2:$F$13,MATCH(N27,$A$2:$A$13,0)),-999),-999)</f>
        <v>98</v>
      </c>
      <c r="T27">
        <f>IFERROR(IF(AND(INDEX($F$2:$F$13,MATCH(O27,$A$2:$A$13,0))&lt;=8,COUNTIF($L$20:L26,O27)=0),100-INDEX($F$2:$F$13,MATCH(O27,$A$2:$A$13,0)),-999),-999)</f>
        <v>-999</v>
      </c>
      <c r="U27">
        <f>IFERROR(IF(AND(INDEX($F$2:$F$13,MATCH(P27,$A$2:$A$13,0))&lt;=8,COUNTIF($L$20:L26,P27)=0),100-INDEX($F$2:$F$13,MATCH(P27,$A$2:$A$13,0)),-999),-999)</f>
        <v>-999</v>
      </c>
      <c r="V27">
        <f>IFERROR(IF(AND(INDEX($F$2:$F$13,MATCH(Q27,$A$2:$A$13,0))&lt;=8,COUNTIF($L$20:L26,Q27)=0),100-INDEX($F$2:$F$13,MATCH(Q27,$A$2:$A$13,0)),-999),-999)</f>
        <v>-999</v>
      </c>
      <c r="W27" t="str">
        <f t="shared" si="1"/>
        <v>Ακτή Ελεφαντοστού</v>
      </c>
    </row>
    <row r="31" spans="1:23" ht="15" customHeight="1" x14ac:dyDescent="0.2">
      <c r="A31" t="s">
        <v>264</v>
      </c>
      <c r="B31" t="s">
        <v>265</v>
      </c>
      <c r="C31" t="s">
        <v>266</v>
      </c>
      <c r="D31" t="s">
        <v>267</v>
      </c>
      <c r="E31" t="s">
        <v>244</v>
      </c>
    </row>
    <row r="32" spans="1:23" ht="15" customHeight="1" x14ac:dyDescent="0.2">
      <c r="A32">
        <v>73</v>
      </c>
      <c r="B32" t="s">
        <v>268</v>
      </c>
      <c r="C32" t="str">
        <f>INDEX($C$2:$C$13,MATCH("A",$A$2:$A$13,0))</f>
        <v>Μεξικό</v>
      </c>
      <c r="D32" t="str">
        <f>INDEX($C$2:$C$13,MATCH("B",$A$2:$A$13,0))</f>
        <v>Ελβετία</v>
      </c>
      <c r="E32" t="str">
        <f>'Fixtures by Matchday'!$Y29</f>
        <v>Ελβετία</v>
      </c>
    </row>
    <row r="33" spans="1:5" ht="15" customHeight="1" x14ac:dyDescent="0.2">
      <c r="A33">
        <v>74</v>
      </c>
      <c r="B33" t="s">
        <v>268</v>
      </c>
      <c r="C33" t="str">
        <f>INDEX($B$2:$B$13,MATCH("E",$A$2:$A$13,0))</f>
        <v>Γερμανία</v>
      </c>
      <c r="D33" t="str">
        <f>IFERROR(INDEX($D$2:$D$13,MATCH($L$20,$A$2:$A$13,0),1),"")</f>
        <v>Νότια Αφρική</v>
      </c>
      <c r="E33" t="str">
        <f>'Fixtures by Matchday'!$AD29</f>
        <v>Γερμανία</v>
      </c>
    </row>
    <row r="34" spans="1:5" ht="15" customHeight="1" x14ac:dyDescent="0.2">
      <c r="A34">
        <v>75</v>
      </c>
      <c r="B34" t="s">
        <v>268</v>
      </c>
      <c r="C34" t="str">
        <f>INDEX($B$2:$B$13,MATCH("F",$A$2:$A$13,0))</f>
        <v>Ολλανδία</v>
      </c>
      <c r="D34" t="str">
        <f>INDEX($C$2:$C$13,MATCH("C",$A$2:$A$13,0))</f>
        <v>Μαρόκο</v>
      </c>
      <c r="E34" t="str">
        <f>'Fixtures by Matchday'!$AI29</f>
        <v>Ολλανδία</v>
      </c>
    </row>
    <row r="35" spans="1:5" ht="15" customHeight="1" x14ac:dyDescent="0.2">
      <c r="A35">
        <v>76</v>
      </c>
      <c r="B35" t="s">
        <v>268</v>
      </c>
      <c r="C35" t="str">
        <f>INDEX($B$2:$B$13,MATCH("C",$A$2:$A$13,0))</f>
        <v>Βραζιλία</v>
      </c>
      <c r="D35" t="str">
        <f>INDEX($C$2:$C$13,MATCH("F",$A$2:$A$13,0))</f>
        <v>Σουηδία</v>
      </c>
      <c r="E35" t="str">
        <f>'Fixtures by Matchday'!$AN29</f>
        <v>Βραζιλία</v>
      </c>
    </row>
    <row r="36" spans="1:5" ht="15" customHeight="1" x14ac:dyDescent="0.2">
      <c r="A36">
        <v>77</v>
      </c>
      <c r="B36" t="s">
        <v>268</v>
      </c>
      <c r="C36" t="str">
        <f>INDEX($B$2:$B$13,MATCH("I",$A$2:$A$13,0))</f>
        <v>Γαλλία</v>
      </c>
      <c r="D36" t="str">
        <f>IFERROR(INDEX($D$2:$D$13,MATCH($L$21,$A$2:$A$13,0),1),"")</f>
        <v>Τυνησία</v>
      </c>
      <c r="E36" t="str">
        <f>'Fixtures by Matchday'!$Y32</f>
        <v>Γαλλία</v>
      </c>
    </row>
    <row r="37" spans="1:5" ht="15" customHeight="1" x14ac:dyDescent="0.2">
      <c r="A37">
        <v>78</v>
      </c>
      <c r="B37" t="s">
        <v>268</v>
      </c>
      <c r="C37" t="str">
        <f>INDEX($C$2:$C$13,MATCH("E",$A$2:$A$13,0))</f>
        <v>Εκουαδόρ</v>
      </c>
      <c r="D37" t="str">
        <f>INDEX($C$2:$C$13,MATCH("I",$A$2:$A$13,0))</f>
        <v>Σενεγάλη</v>
      </c>
      <c r="E37" t="str">
        <f>'Fixtures by Matchday'!$AD32</f>
        <v>Σενεγάλη</v>
      </c>
    </row>
    <row r="38" spans="1:5" ht="15" customHeight="1" x14ac:dyDescent="0.2">
      <c r="A38">
        <v>79</v>
      </c>
      <c r="B38" t="s">
        <v>268</v>
      </c>
      <c r="C38" t="str">
        <f>INDEX($B$2:$B$13,MATCH("A",$A$2:$A$13,0))</f>
        <v>Τσεχία</v>
      </c>
      <c r="D38" t="str">
        <f>IFERROR(INDEX($D$2:$D$13,MATCH($L$22,$A$2:$A$13,0),1),"")</f>
        <v>Ιράκ</v>
      </c>
      <c r="E38" t="str">
        <f>'Fixtures by Matchday'!$AI32</f>
        <v>Τσεχία</v>
      </c>
    </row>
    <row r="39" spans="1:5" ht="15" customHeight="1" x14ac:dyDescent="0.2">
      <c r="A39">
        <v>80</v>
      </c>
      <c r="B39" t="s">
        <v>268</v>
      </c>
      <c r="C39" t="str">
        <f>INDEX($B$2:$B$13,MATCH("L",$A$2:$A$13,0))</f>
        <v>Αγγλία</v>
      </c>
      <c r="D39" t="str">
        <f>IFERROR(INDEX($D$2:$D$13,MATCH($L$23,$A$2:$A$13,0),1),"")</f>
        <v>Κολομβία</v>
      </c>
      <c r="E39" t="str">
        <f>'Fixtures by Matchday'!$AN32</f>
        <v>Αγγλία</v>
      </c>
    </row>
    <row r="40" spans="1:5" ht="15" customHeight="1" x14ac:dyDescent="0.2">
      <c r="A40">
        <v>81</v>
      </c>
      <c r="B40" t="s">
        <v>268</v>
      </c>
      <c r="C40" t="str">
        <f>INDEX($B$2:$B$13,MATCH("D",$A$2:$A$13,0))</f>
        <v>Τουρκία</v>
      </c>
      <c r="D40" t="str">
        <f>IFERROR(INDEX($D$2:$D$13,MATCH($L$24,$A$2:$A$13,0),1),"")</f>
        <v>Κατάρ</v>
      </c>
      <c r="E40" t="str">
        <f>'Fixtures by Matchday'!$Y35</f>
        <v>Τουρκία</v>
      </c>
    </row>
    <row r="41" spans="1:5" ht="15" customHeight="1" x14ac:dyDescent="0.2">
      <c r="A41">
        <v>82</v>
      </c>
      <c r="B41" t="s">
        <v>268</v>
      </c>
      <c r="C41" t="str">
        <f>INDEX($B$2:$B$13,MATCH("G",$A$2:$A$13,0))</f>
        <v>Βέλγιο</v>
      </c>
      <c r="D41" t="str">
        <f>IFERROR(INDEX($D$2:$D$13,MATCH($L$25,$A$2:$A$13,0),1),"")</f>
        <v>Σαουδική Αραβία</v>
      </c>
      <c r="E41" t="str">
        <f>'Fixtures by Matchday'!$AD35</f>
        <v>Βέλγιο</v>
      </c>
    </row>
    <row r="42" spans="1:5" ht="15" customHeight="1" x14ac:dyDescent="0.2">
      <c r="A42">
        <v>83</v>
      </c>
      <c r="B42" t="s">
        <v>268</v>
      </c>
      <c r="C42" t="str">
        <f>INDEX($C$2:$C$13,MATCH("K",$A$2:$A$13,0))</f>
        <v>Ουζμπεκιστάν</v>
      </c>
      <c r="D42" t="str">
        <f>INDEX($C$2:$C$13,MATCH("L",$A$2:$A$13,0))</f>
        <v>Κροατία</v>
      </c>
      <c r="E42" t="str">
        <f>'Fixtures by Matchday'!$AI35</f>
        <v>Κροατία</v>
      </c>
    </row>
    <row r="43" spans="1:5" ht="15" customHeight="1" x14ac:dyDescent="0.2">
      <c r="A43">
        <v>84</v>
      </c>
      <c r="B43" t="s">
        <v>268</v>
      </c>
      <c r="C43" t="str">
        <f>INDEX($B$2:$B$13,MATCH("H",$A$2:$A$13,0))</f>
        <v>Ισπανία</v>
      </c>
      <c r="D43" t="str">
        <f>INDEX($C$2:$C$13,MATCH("J",$A$2:$A$13,0))</f>
        <v>Αυστρία</v>
      </c>
      <c r="E43" t="str">
        <f>'Fixtures by Matchday'!$AN35</f>
        <v>Ισπανία</v>
      </c>
    </row>
    <row r="44" spans="1:5" ht="15" customHeight="1" x14ac:dyDescent="0.2">
      <c r="A44">
        <v>85</v>
      </c>
      <c r="B44" t="s">
        <v>268</v>
      </c>
      <c r="C44" t="str">
        <f>INDEX($B$2:$B$13,MATCH("B",$A$2:$A$13,0))</f>
        <v>Καναδάς</v>
      </c>
      <c r="D44" t="str">
        <f>IFERROR(INDEX($D$2:$D$13,MATCH($L$26,$A$2:$A$13,0),1),"")</f>
        <v>Ιράν</v>
      </c>
      <c r="E44" t="str">
        <f>'Fixtures by Matchday'!$Y38</f>
        <v>Καναδάς</v>
      </c>
    </row>
    <row r="45" spans="1:5" ht="15" customHeight="1" x14ac:dyDescent="0.2">
      <c r="A45">
        <v>86</v>
      </c>
      <c r="B45" t="s">
        <v>268</v>
      </c>
      <c r="C45" t="str">
        <f>INDEX($B$2:$B$13,MATCH("J",$A$2:$A$13,0))</f>
        <v>Αργεντινή</v>
      </c>
      <c r="D45" t="str">
        <f>INDEX($C$2:$C$13,MATCH("H",$A$2:$A$13,0))</f>
        <v>Ουρουγουάη</v>
      </c>
      <c r="E45" t="str">
        <f>'Fixtures by Matchday'!$AD38</f>
        <v>Αργεντινή</v>
      </c>
    </row>
    <row r="46" spans="1:5" ht="15" customHeight="1" x14ac:dyDescent="0.2">
      <c r="A46">
        <v>87</v>
      </c>
      <c r="B46" t="s">
        <v>268</v>
      </c>
      <c r="C46" t="str">
        <f>INDEX($B$2:$B$13,MATCH("K",$A$2:$A$13,0))</f>
        <v>Πορτογαλία</v>
      </c>
      <c r="D46" t="str">
        <f>IFERROR(INDEX($D$2:$D$13,MATCH($L$27,$A$2:$A$13,0),1),"")</f>
        <v>Ακτή Ελεφαντοστού</v>
      </c>
      <c r="E46" t="str">
        <f>'Fixtures by Matchday'!$AI38</f>
        <v>Πορτογαλία</v>
      </c>
    </row>
    <row r="47" spans="1:5" ht="15" customHeight="1" x14ac:dyDescent="0.2">
      <c r="A47">
        <v>88</v>
      </c>
      <c r="B47" t="s">
        <v>268</v>
      </c>
      <c r="C47" t="str">
        <f>INDEX($C$2:$C$13,MATCH("D",$A$2:$A$13,0))</f>
        <v>Αυστραλία</v>
      </c>
      <c r="D47" t="str">
        <f>INDEX($C$2:$C$13,MATCH("G",$A$2:$A$13,0))</f>
        <v>Αίγυπτος</v>
      </c>
      <c r="E47" t="str">
        <f>'Fixtures by Matchday'!$AN38</f>
        <v>Αυστραλία</v>
      </c>
    </row>
    <row r="48" spans="1:5" ht="15" customHeight="1" x14ac:dyDescent="0.2">
      <c r="A48">
        <v>89</v>
      </c>
      <c r="B48" t="s">
        <v>269</v>
      </c>
      <c r="C48" t="str">
        <f>IF(E32="","",E32)</f>
        <v>Ελβετία</v>
      </c>
      <c r="D48" t="str">
        <f>IF(E34="","",E34)</f>
        <v>Ολλανδία</v>
      </c>
      <c r="E48" t="str">
        <f>'Fixtures by Matchday'!$Y42</f>
        <v>Ολλανδία</v>
      </c>
    </row>
    <row r="49" spans="1:5" ht="15" customHeight="1" x14ac:dyDescent="0.2">
      <c r="A49">
        <v>90</v>
      </c>
      <c r="B49" t="s">
        <v>269</v>
      </c>
      <c r="C49" t="str">
        <f>IF(E33="","",E33)</f>
        <v>Γερμανία</v>
      </c>
      <c r="D49" t="str">
        <f>IF(E36="","",E36)</f>
        <v>Γαλλία</v>
      </c>
      <c r="E49" t="str">
        <f>'Fixtures by Matchday'!$AD42</f>
        <v>Γαλλία</v>
      </c>
    </row>
    <row r="50" spans="1:5" ht="15" customHeight="1" x14ac:dyDescent="0.2">
      <c r="A50">
        <v>91</v>
      </c>
      <c r="B50" t="s">
        <v>269</v>
      </c>
      <c r="C50" t="str">
        <f>IF(E35="","",E35)</f>
        <v>Βραζιλία</v>
      </c>
      <c r="D50" t="str">
        <f>IF(E37="","",E37)</f>
        <v>Σενεγάλη</v>
      </c>
      <c r="E50" t="str">
        <f>'Fixtures by Matchday'!$AI42</f>
        <v>Βραζιλία</v>
      </c>
    </row>
    <row r="51" spans="1:5" ht="15" customHeight="1" x14ac:dyDescent="0.2">
      <c r="A51">
        <v>92</v>
      </c>
      <c r="B51" t="s">
        <v>269</v>
      </c>
      <c r="C51" t="str">
        <f>IF(E38="","",E38)</f>
        <v>Τσεχία</v>
      </c>
      <c r="D51" t="str">
        <f>IF(E39="","",E39)</f>
        <v>Αγγλία</v>
      </c>
      <c r="E51" t="str">
        <f>'Fixtures by Matchday'!$AN42</f>
        <v>Αγγλία</v>
      </c>
    </row>
    <row r="52" spans="1:5" ht="15" customHeight="1" x14ac:dyDescent="0.2">
      <c r="A52">
        <v>93</v>
      </c>
      <c r="B52" t="s">
        <v>269</v>
      </c>
      <c r="C52" t="str">
        <f>IF(E42="","",E42)</f>
        <v>Κροατία</v>
      </c>
      <c r="D52" t="str">
        <f>IF(E43="","",E43)</f>
        <v>Ισπανία</v>
      </c>
      <c r="E52" t="str">
        <f>'Fixtures by Matchday'!$Y45</f>
        <v>Ισπανία</v>
      </c>
    </row>
    <row r="53" spans="1:5" ht="15" customHeight="1" x14ac:dyDescent="0.2">
      <c r="A53">
        <v>94</v>
      </c>
      <c r="B53" t="s">
        <v>269</v>
      </c>
      <c r="C53" t="str">
        <f>IF(E40="","",E40)</f>
        <v>Τουρκία</v>
      </c>
      <c r="D53" t="str">
        <f>IF(E41="","",E41)</f>
        <v>Βέλγιο</v>
      </c>
      <c r="E53" t="str">
        <f>'Fixtures by Matchday'!$AD45</f>
        <v>Βέλγιο</v>
      </c>
    </row>
    <row r="54" spans="1:5" ht="15" customHeight="1" x14ac:dyDescent="0.2">
      <c r="A54">
        <v>95</v>
      </c>
      <c r="B54" t="s">
        <v>269</v>
      </c>
      <c r="C54" t="str">
        <f>IF(E45="","",E45)</f>
        <v>Αργεντινή</v>
      </c>
      <c r="D54" t="str">
        <f>IF(E47="","",E47)</f>
        <v>Αυστραλία</v>
      </c>
      <c r="E54" t="str">
        <f>'Fixtures by Matchday'!$AI45</f>
        <v>Αργεντινή</v>
      </c>
    </row>
    <row r="55" spans="1:5" ht="15" customHeight="1" x14ac:dyDescent="0.2">
      <c r="A55">
        <v>96</v>
      </c>
      <c r="B55" t="s">
        <v>269</v>
      </c>
      <c r="C55" t="str">
        <f>IF(E44="","",E44)</f>
        <v>Καναδάς</v>
      </c>
      <c r="D55" t="str">
        <f>IF(E46="","",E46)</f>
        <v>Πορτογαλία</v>
      </c>
      <c r="E55" t="str">
        <f>'Fixtures by Matchday'!$AN45</f>
        <v>Πορτογαλία</v>
      </c>
    </row>
    <row r="56" spans="1:5" ht="15" customHeight="1" x14ac:dyDescent="0.2">
      <c r="A56">
        <v>97</v>
      </c>
      <c r="B56" t="s">
        <v>270</v>
      </c>
      <c r="C56" t="str">
        <f>IF(E48="","",E48)</f>
        <v>Ολλανδία</v>
      </c>
      <c r="D56" t="str">
        <f>IF(E50="","",E50)</f>
        <v>Βραζιλία</v>
      </c>
      <c r="E56" t="str">
        <f>'Fixtures by Matchday'!$Y49</f>
        <v>Ολλανδία</v>
      </c>
    </row>
    <row r="57" spans="1:5" ht="15" customHeight="1" x14ac:dyDescent="0.2">
      <c r="A57">
        <v>98</v>
      </c>
      <c r="B57" t="s">
        <v>270</v>
      </c>
      <c r="C57" t="str">
        <f>IF(E51="","",E51)</f>
        <v>Αγγλία</v>
      </c>
      <c r="D57" t="str">
        <f>IF(E49="","",E49)</f>
        <v>Γαλλία</v>
      </c>
      <c r="E57" t="str">
        <f>'Fixtures by Matchday'!$AD49</f>
        <v>Γαλλία</v>
      </c>
    </row>
    <row r="58" spans="1:5" ht="15" customHeight="1" x14ac:dyDescent="0.2">
      <c r="A58">
        <v>99</v>
      </c>
      <c r="B58" t="s">
        <v>270</v>
      </c>
      <c r="C58" t="str">
        <f>IF(E53="","",E53)</f>
        <v>Βέλγιο</v>
      </c>
      <c r="D58" t="str">
        <f>IF(E52="","",E52)</f>
        <v>Ισπανία</v>
      </c>
      <c r="E58" t="str">
        <f>'Fixtures by Matchday'!$AI49</f>
        <v>Ισπανία</v>
      </c>
    </row>
    <row r="59" spans="1:5" ht="15" customHeight="1" x14ac:dyDescent="0.2">
      <c r="A59">
        <v>100</v>
      </c>
      <c r="B59" t="s">
        <v>270</v>
      </c>
      <c r="C59" t="str">
        <f>IF(E54="","",E54)</f>
        <v>Αργεντινή</v>
      </c>
      <c r="D59" t="str">
        <f>IF(E55="","",E55)</f>
        <v>Πορτογαλία</v>
      </c>
      <c r="E59" t="str">
        <f>'Fixtures by Matchday'!$AN49</f>
        <v>Αργεντινή</v>
      </c>
    </row>
    <row r="60" spans="1:5" ht="15" customHeight="1" x14ac:dyDescent="0.2">
      <c r="A60">
        <v>101</v>
      </c>
      <c r="B60" t="s">
        <v>271</v>
      </c>
      <c r="C60" t="str">
        <f>IF(E56="","",E56)</f>
        <v>Ολλανδία</v>
      </c>
      <c r="D60" t="str">
        <f>IF(E57="","",E57)</f>
        <v>Γαλλία</v>
      </c>
      <c r="E60" t="str">
        <f>'Fixtures by Matchday'!$Y53</f>
        <v>Γαλλία</v>
      </c>
    </row>
    <row r="61" spans="1:5" ht="15" customHeight="1" x14ac:dyDescent="0.2">
      <c r="A61">
        <v>102</v>
      </c>
      <c r="B61" t="s">
        <v>271</v>
      </c>
      <c r="C61" t="str">
        <f>IF(E58="","",E58)</f>
        <v>Ισπανία</v>
      </c>
      <c r="D61" t="str">
        <f>IF(E59="","",E59)</f>
        <v>Αργεντινή</v>
      </c>
      <c r="E61" t="str">
        <f>'Fixtures by Matchday'!$AD53</f>
        <v>Ισπανία</v>
      </c>
    </row>
    <row r="62" spans="1:5" ht="15" customHeight="1" x14ac:dyDescent="0.2">
      <c r="A62">
        <v>104</v>
      </c>
      <c r="B62" t="s">
        <v>272</v>
      </c>
      <c r="C62" t="str">
        <f>IF(E60="","",E60)</f>
        <v>Γαλλία</v>
      </c>
      <c r="D62" t="str">
        <f>IF(E61="","",E61)</f>
        <v>Ισπανία</v>
      </c>
      <c r="E62" t="str">
        <f>'Fixtures by Matchday'!$AD57</f>
        <v>Ισπανία</v>
      </c>
    </row>
    <row r="70" spans="1:2" x14ac:dyDescent="0.2">
      <c r="A70" t="str">
        <f>'Fixtures by Matchday'!$V29</f>
        <v>Μεξικό</v>
      </c>
      <c r="B70" t="str">
        <f>'Fixtures by Matchday'!$X29</f>
        <v>Ελβετία</v>
      </c>
    </row>
    <row r="71" spans="1:2" x14ac:dyDescent="0.2">
      <c r="A71" t="str">
        <f>'Fixtures by Matchday'!$AA29</f>
        <v>Γερμανία</v>
      </c>
      <c r="B71" t="str">
        <f>'Fixtures by Matchday'!$AC29</f>
        <v>Νότια Αφρική</v>
      </c>
    </row>
    <row r="72" spans="1:2" x14ac:dyDescent="0.2">
      <c r="A72" t="str">
        <f>'Fixtures by Matchday'!$AF29</f>
        <v>Ολλανδία</v>
      </c>
      <c r="B72" t="str">
        <f>'Fixtures by Matchday'!$AH29</f>
        <v>Μαρόκο</v>
      </c>
    </row>
    <row r="73" spans="1:2" x14ac:dyDescent="0.2">
      <c r="A73" t="str">
        <f>'Fixtures by Matchday'!$AK29</f>
        <v>Βραζιλία</v>
      </c>
      <c r="B73" t="str">
        <f>'Fixtures by Matchday'!$AM29</f>
        <v>Σουηδία</v>
      </c>
    </row>
    <row r="74" spans="1:2" x14ac:dyDescent="0.2">
      <c r="A74" t="str">
        <f>'Fixtures by Matchday'!$V32</f>
        <v>Γαλλία</v>
      </c>
      <c r="B74" t="str">
        <f>'Fixtures by Matchday'!$X32</f>
        <v>Τυνησία</v>
      </c>
    </row>
    <row r="75" spans="1:2" x14ac:dyDescent="0.2">
      <c r="A75" t="str">
        <f>'Fixtures by Matchday'!$AA32</f>
        <v>Εκουαδόρ</v>
      </c>
      <c r="B75" t="str">
        <f>'Fixtures by Matchday'!$AC32</f>
        <v>Σενεγάλη</v>
      </c>
    </row>
    <row r="76" spans="1:2" x14ac:dyDescent="0.2">
      <c r="A76" t="str">
        <f>'Fixtures by Matchday'!$AF32</f>
        <v>Τσεχία</v>
      </c>
      <c r="B76" t="str">
        <f>'Fixtures by Matchday'!$AH32</f>
        <v>Ιράκ</v>
      </c>
    </row>
    <row r="77" spans="1:2" x14ac:dyDescent="0.2">
      <c r="A77" t="str">
        <f>'Fixtures by Matchday'!$AK32</f>
        <v>Αγγλία</v>
      </c>
      <c r="B77" t="str">
        <f>'Fixtures by Matchday'!$AM32</f>
        <v>Κολομβία</v>
      </c>
    </row>
    <row r="78" spans="1:2" x14ac:dyDescent="0.2">
      <c r="A78" t="str">
        <f>'Fixtures by Matchday'!$V35</f>
        <v>Τουρκία</v>
      </c>
      <c r="B78" t="str">
        <f>'Fixtures by Matchday'!$X35</f>
        <v>Κατάρ</v>
      </c>
    </row>
    <row r="79" spans="1:2" x14ac:dyDescent="0.2">
      <c r="A79" t="str">
        <f>'Fixtures by Matchday'!$AA35</f>
        <v>Βέλγιο</v>
      </c>
      <c r="B79" t="str">
        <f>'Fixtures by Matchday'!$AC35</f>
        <v>Σαουδική Αραβία</v>
      </c>
    </row>
    <row r="80" spans="1:2" x14ac:dyDescent="0.2">
      <c r="A80" t="str">
        <f>'Fixtures by Matchday'!$AF35</f>
        <v>Ουζμπεκιστάν</v>
      </c>
      <c r="B80" t="str">
        <f>'Fixtures by Matchday'!$AH35</f>
        <v>Κροατία</v>
      </c>
    </row>
    <row r="81" spans="1:2" x14ac:dyDescent="0.2">
      <c r="A81" t="str">
        <f>'Fixtures by Matchday'!$AK35</f>
        <v>Ισπανία</v>
      </c>
      <c r="B81" t="str">
        <f>'Fixtures by Matchday'!$AM35</f>
        <v>Αυστρία</v>
      </c>
    </row>
    <row r="82" spans="1:2" x14ac:dyDescent="0.2">
      <c r="A82" t="str">
        <f>'Fixtures by Matchday'!$V38</f>
        <v>Καναδάς</v>
      </c>
      <c r="B82" t="str">
        <f>'Fixtures by Matchday'!$X38</f>
        <v>Ιράν</v>
      </c>
    </row>
    <row r="83" spans="1:2" x14ac:dyDescent="0.2">
      <c r="A83" t="str">
        <f>'Fixtures by Matchday'!$AA38</f>
        <v>Αργεντινή</v>
      </c>
      <c r="B83" t="str">
        <f>'Fixtures by Matchday'!$AC38</f>
        <v>Ουρουγουάη</v>
      </c>
    </row>
    <row r="84" spans="1:2" x14ac:dyDescent="0.2">
      <c r="A84" t="str">
        <f>'Fixtures by Matchday'!$AF38</f>
        <v>Πορτογαλία</v>
      </c>
      <c r="B84" t="str">
        <f>'Fixtures by Matchday'!$AH38</f>
        <v>Ακτή Ελεφαντοστού</v>
      </c>
    </row>
    <row r="85" spans="1:2" x14ac:dyDescent="0.2">
      <c r="A85" t="str">
        <f>'Fixtures by Matchday'!$AK38</f>
        <v>Αυστραλία</v>
      </c>
      <c r="B85" t="str">
        <f>'Fixtures by Matchday'!$AM38</f>
        <v>Αίγυπτος</v>
      </c>
    </row>
    <row r="86" spans="1:2" x14ac:dyDescent="0.2">
      <c r="A86" t="str">
        <f>'Fixtures by Matchday'!$V42</f>
        <v>Ελβετία</v>
      </c>
      <c r="B86" t="str">
        <f>'Fixtures by Matchday'!$X42</f>
        <v>Ολλανδία</v>
      </c>
    </row>
    <row r="87" spans="1:2" x14ac:dyDescent="0.2">
      <c r="A87" t="str">
        <f>'Fixtures by Matchday'!$AA42</f>
        <v>Γερμανία</v>
      </c>
      <c r="B87" t="str">
        <f>'Fixtures by Matchday'!$AC42</f>
        <v>Γαλλία</v>
      </c>
    </row>
    <row r="88" spans="1:2" x14ac:dyDescent="0.2">
      <c r="A88" t="str">
        <f>'Fixtures by Matchday'!$AF42</f>
        <v>Βραζιλία</v>
      </c>
      <c r="B88" t="str">
        <f>'Fixtures by Matchday'!$AH42</f>
        <v>Σενεγάλη</v>
      </c>
    </row>
    <row r="89" spans="1:2" x14ac:dyDescent="0.2">
      <c r="A89" t="str">
        <f>'Fixtures by Matchday'!$AK42</f>
        <v>Τσεχία</v>
      </c>
      <c r="B89" t="str">
        <f>'Fixtures by Matchday'!$AM42</f>
        <v>Αγγλία</v>
      </c>
    </row>
    <row r="90" spans="1:2" x14ac:dyDescent="0.2">
      <c r="A90" t="str">
        <f>'Fixtures by Matchday'!$V45</f>
        <v>Κροατία</v>
      </c>
      <c r="B90" t="str">
        <f>'Fixtures by Matchday'!$X45</f>
        <v>Ισπανία</v>
      </c>
    </row>
    <row r="91" spans="1:2" x14ac:dyDescent="0.2">
      <c r="A91" t="str">
        <f>'Fixtures by Matchday'!$AA45</f>
        <v>Τουρκία</v>
      </c>
      <c r="B91" t="str">
        <f>'Fixtures by Matchday'!$AC45</f>
        <v>Βέλγιο</v>
      </c>
    </row>
    <row r="92" spans="1:2" x14ac:dyDescent="0.2">
      <c r="A92" t="str">
        <f>'Fixtures by Matchday'!$AF45</f>
        <v>Αργεντινή</v>
      </c>
      <c r="B92" t="str">
        <f>'Fixtures by Matchday'!$AH45</f>
        <v>Αυστραλία</v>
      </c>
    </row>
    <row r="93" spans="1:2" x14ac:dyDescent="0.2">
      <c r="A93" t="str">
        <f>'Fixtures by Matchday'!$AK45</f>
        <v>Καναδάς</v>
      </c>
      <c r="B93" t="str">
        <f>'Fixtures by Matchday'!$AM45</f>
        <v>Πορτογαλία</v>
      </c>
    </row>
    <row r="94" spans="1:2" x14ac:dyDescent="0.2">
      <c r="A94" t="str">
        <f>'Fixtures by Matchday'!$V49</f>
        <v>Ολλανδία</v>
      </c>
      <c r="B94" t="str">
        <f>'Fixtures by Matchday'!$X49</f>
        <v>Βραζιλία</v>
      </c>
    </row>
    <row r="95" spans="1:2" x14ac:dyDescent="0.2">
      <c r="A95" t="str">
        <f>'Fixtures by Matchday'!$AA49</f>
        <v>Αγγλία</v>
      </c>
      <c r="B95" t="str">
        <f>'Fixtures by Matchday'!$AC49</f>
        <v>Γαλλία</v>
      </c>
    </row>
    <row r="96" spans="1:2" x14ac:dyDescent="0.2">
      <c r="A96" t="str">
        <f>'Fixtures by Matchday'!$AF49</f>
        <v>Βέλγιο</v>
      </c>
      <c r="B96" t="str">
        <f>'Fixtures by Matchday'!$AH49</f>
        <v>Ισπανία</v>
      </c>
    </row>
    <row r="97" spans="1:2" x14ac:dyDescent="0.2">
      <c r="A97" t="str">
        <f>'Fixtures by Matchday'!$AK49</f>
        <v>Αργεντινή</v>
      </c>
      <c r="B97" t="str">
        <f>'Fixtures by Matchday'!$AM49</f>
        <v>Πορτογαλία</v>
      </c>
    </row>
    <row r="98" spans="1:2" x14ac:dyDescent="0.2">
      <c r="A98" t="str">
        <f>'Fixtures by Matchday'!$V53</f>
        <v>Ολλανδία</v>
      </c>
      <c r="B98" t="str">
        <f>'Fixtures by Matchday'!$X53</f>
        <v>Γαλλία</v>
      </c>
    </row>
    <row r="99" spans="1:2" x14ac:dyDescent="0.2">
      <c r="A99" t="str">
        <f>'Fixtures by Matchday'!$AA53</f>
        <v>Ισπανία</v>
      </c>
      <c r="B99" t="str">
        <f>'Fixtures by Matchday'!$AC53</f>
        <v>Αργεντινή</v>
      </c>
    </row>
    <row r="100" spans="1:2" x14ac:dyDescent="0.2">
      <c r="A100" t="str">
        <f>'Fixtures by Matchday'!$AA57</f>
        <v>Γαλλία</v>
      </c>
      <c r="B100" t="str">
        <f>'Fixtures by Matchday'!$AC57</f>
        <v>Ισπανία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96"/>
  <sheetViews>
    <sheetView topLeftCell="A61" workbookViewId="0"/>
  </sheetViews>
  <sheetFormatPr defaultRowHeight="12.75" x14ac:dyDescent="0.2"/>
  <sheetData>
    <row r="1" spans="1:9" x14ac:dyDescent="0.2">
      <c r="A1" t="s">
        <v>273</v>
      </c>
      <c r="B1">
        <v>74</v>
      </c>
      <c r="C1">
        <v>77</v>
      </c>
      <c r="D1">
        <v>79</v>
      </c>
      <c r="E1">
        <v>80</v>
      </c>
      <c r="F1">
        <v>81</v>
      </c>
      <c r="G1">
        <v>82</v>
      </c>
      <c r="H1">
        <v>85</v>
      </c>
      <c r="I1">
        <v>87</v>
      </c>
    </row>
    <row r="2" spans="1:9" x14ac:dyDescent="0.2">
      <c r="A2" t="s">
        <v>274</v>
      </c>
      <c r="B2" t="s">
        <v>29</v>
      </c>
      <c r="C2" t="s">
        <v>72</v>
      </c>
      <c r="D2" t="s">
        <v>54</v>
      </c>
      <c r="E2" t="s">
        <v>47</v>
      </c>
      <c r="F2" t="s">
        <v>22</v>
      </c>
      <c r="G2" t="s">
        <v>11</v>
      </c>
      <c r="H2" t="s">
        <v>61</v>
      </c>
      <c r="I2" t="s">
        <v>36</v>
      </c>
    </row>
    <row r="3" spans="1:9" x14ac:dyDescent="0.2">
      <c r="A3" t="s">
        <v>275</v>
      </c>
      <c r="B3" t="s">
        <v>22</v>
      </c>
      <c r="C3" t="s">
        <v>29</v>
      </c>
      <c r="D3" t="s">
        <v>79</v>
      </c>
      <c r="E3" t="s">
        <v>47</v>
      </c>
      <c r="F3" t="s">
        <v>54</v>
      </c>
      <c r="G3" t="s">
        <v>11</v>
      </c>
      <c r="H3" t="s">
        <v>61</v>
      </c>
      <c r="I3" t="s">
        <v>36</v>
      </c>
    </row>
    <row r="4" spans="1:9" x14ac:dyDescent="0.2">
      <c r="A4" t="s">
        <v>276</v>
      </c>
      <c r="B4" t="s">
        <v>22</v>
      </c>
      <c r="C4" t="s">
        <v>54</v>
      </c>
      <c r="D4" t="s">
        <v>29</v>
      </c>
      <c r="E4" t="s">
        <v>47</v>
      </c>
      <c r="F4" t="s">
        <v>86</v>
      </c>
      <c r="G4" t="s">
        <v>11</v>
      </c>
      <c r="H4" t="s">
        <v>61</v>
      </c>
      <c r="I4" t="s">
        <v>36</v>
      </c>
    </row>
    <row r="5" spans="1:9" x14ac:dyDescent="0.2">
      <c r="A5" t="s">
        <v>277</v>
      </c>
      <c r="B5" t="s">
        <v>22</v>
      </c>
      <c r="C5" t="s">
        <v>54</v>
      </c>
      <c r="D5" t="s">
        <v>29</v>
      </c>
      <c r="E5" t="s">
        <v>93</v>
      </c>
      <c r="F5" t="s">
        <v>47</v>
      </c>
      <c r="G5" t="s">
        <v>11</v>
      </c>
      <c r="H5" t="s">
        <v>61</v>
      </c>
      <c r="I5" t="s">
        <v>36</v>
      </c>
    </row>
    <row r="6" spans="1:9" x14ac:dyDescent="0.2">
      <c r="A6" t="s">
        <v>278</v>
      </c>
      <c r="B6" t="s">
        <v>36</v>
      </c>
      <c r="C6" t="s">
        <v>54</v>
      </c>
      <c r="D6" t="s">
        <v>29</v>
      </c>
      <c r="E6" t="s">
        <v>47</v>
      </c>
      <c r="F6" t="s">
        <v>22</v>
      </c>
      <c r="G6" t="s">
        <v>11</v>
      </c>
      <c r="H6" t="s">
        <v>61</v>
      </c>
      <c r="I6" t="s">
        <v>102</v>
      </c>
    </row>
    <row r="7" spans="1:9" x14ac:dyDescent="0.2">
      <c r="A7" t="s">
        <v>279</v>
      </c>
      <c r="B7" t="s">
        <v>11</v>
      </c>
      <c r="C7" t="s">
        <v>29</v>
      </c>
      <c r="D7" t="s">
        <v>72</v>
      </c>
      <c r="E7" t="s">
        <v>47</v>
      </c>
      <c r="F7" t="s">
        <v>22</v>
      </c>
      <c r="G7" t="s">
        <v>79</v>
      </c>
      <c r="H7" t="s">
        <v>54</v>
      </c>
      <c r="I7" t="s">
        <v>36</v>
      </c>
    </row>
    <row r="8" spans="1:9" x14ac:dyDescent="0.2">
      <c r="A8" t="s">
        <v>280</v>
      </c>
      <c r="B8" t="s">
        <v>11</v>
      </c>
      <c r="C8" t="s">
        <v>36</v>
      </c>
      <c r="D8" t="s">
        <v>29</v>
      </c>
      <c r="E8" t="s">
        <v>47</v>
      </c>
      <c r="F8" t="s">
        <v>22</v>
      </c>
      <c r="G8" t="s">
        <v>72</v>
      </c>
      <c r="H8" t="s">
        <v>54</v>
      </c>
      <c r="I8" t="s">
        <v>86</v>
      </c>
    </row>
    <row r="9" spans="1:9" x14ac:dyDescent="0.2">
      <c r="A9" t="s">
        <v>281</v>
      </c>
      <c r="B9" t="s">
        <v>29</v>
      </c>
      <c r="C9" t="s">
        <v>54</v>
      </c>
      <c r="D9" t="s">
        <v>72</v>
      </c>
      <c r="E9" t="s">
        <v>93</v>
      </c>
      <c r="F9" t="s">
        <v>22</v>
      </c>
      <c r="G9" t="s">
        <v>11</v>
      </c>
      <c r="H9" t="s">
        <v>47</v>
      </c>
      <c r="I9" t="s">
        <v>36</v>
      </c>
    </row>
    <row r="10" spans="1:9" x14ac:dyDescent="0.2">
      <c r="A10" t="s">
        <v>282</v>
      </c>
      <c r="B10" t="s">
        <v>11</v>
      </c>
      <c r="C10" t="s">
        <v>36</v>
      </c>
      <c r="D10" t="s">
        <v>29</v>
      </c>
      <c r="E10" t="s">
        <v>47</v>
      </c>
      <c r="F10" t="s">
        <v>22</v>
      </c>
      <c r="G10" t="s">
        <v>72</v>
      </c>
      <c r="H10" t="s">
        <v>54</v>
      </c>
      <c r="I10" t="s">
        <v>102</v>
      </c>
    </row>
    <row r="11" spans="1:9" x14ac:dyDescent="0.2">
      <c r="A11" t="s">
        <v>283</v>
      </c>
      <c r="B11" t="s">
        <v>22</v>
      </c>
      <c r="C11" t="s">
        <v>29</v>
      </c>
      <c r="D11" t="s">
        <v>47</v>
      </c>
      <c r="E11" t="s">
        <v>79</v>
      </c>
      <c r="F11" t="s">
        <v>86</v>
      </c>
      <c r="G11" t="s">
        <v>11</v>
      </c>
      <c r="H11" t="s">
        <v>54</v>
      </c>
      <c r="I11" t="s">
        <v>36</v>
      </c>
    </row>
    <row r="12" spans="1:9" x14ac:dyDescent="0.2">
      <c r="A12" t="s">
        <v>284</v>
      </c>
      <c r="B12" t="s">
        <v>22</v>
      </c>
      <c r="C12" t="s">
        <v>29</v>
      </c>
      <c r="D12" t="s">
        <v>47</v>
      </c>
      <c r="E12" t="s">
        <v>93</v>
      </c>
      <c r="F12" t="s">
        <v>79</v>
      </c>
      <c r="G12" t="s">
        <v>11</v>
      </c>
      <c r="H12" t="s">
        <v>54</v>
      </c>
      <c r="I12" t="s">
        <v>36</v>
      </c>
    </row>
    <row r="13" spans="1:9" x14ac:dyDescent="0.2">
      <c r="A13" t="s">
        <v>285</v>
      </c>
      <c r="B13" t="s">
        <v>36</v>
      </c>
      <c r="C13" t="s">
        <v>29</v>
      </c>
      <c r="D13" t="s">
        <v>79</v>
      </c>
      <c r="E13" t="s">
        <v>47</v>
      </c>
      <c r="F13" t="s">
        <v>22</v>
      </c>
      <c r="G13" t="s">
        <v>11</v>
      </c>
      <c r="H13" t="s">
        <v>54</v>
      </c>
      <c r="I13" t="s">
        <v>102</v>
      </c>
    </row>
    <row r="14" spans="1:9" x14ac:dyDescent="0.2">
      <c r="A14" t="s">
        <v>286</v>
      </c>
      <c r="B14" t="s">
        <v>22</v>
      </c>
      <c r="C14" t="s">
        <v>29</v>
      </c>
      <c r="D14" t="s">
        <v>47</v>
      </c>
      <c r="E14" t="s">
        <v>93</v>
      </c>
      <c r="F14" t="s">
        <v>86</v>
      </c>
      <c r="G14" t="s">
        <v>11</v>
      </c>
      <c r="H14" t="s">
        <v>54</v>
      </c>
      <c r="I14" t="s">
        <v>36</v>
      </c>
    </row>
    <row r="15" spans="1:9" x14ac:dyDescent="0.2">
      <c r="A15" t="s">
        <v>287</v>
      </c>
      <c r="B15" t="s">
        <v>22</v>
      </c>
      <c r="C15" t="s">
        <v>36</v>
      </c>
      <c r="D15" t="s">
        <v>29</v>
      </c>
      <c r="E15" t="s">
        <v>47</v>
      </c>
      <c r="F15" t="s">
        <v>54</v>
      </c>
      <c r="G15" t="s">
        <v>11</v>
      </c>
      <c r="H15" t="s">
        <v>86</v>
      </c>
      <c r="I15" t="s">
        <v>102</v>
      </c>
    </row>
    <row r="16" spans="1:9" x14ac:dyDescent="0.2">
      <c r="A16" t="s">
        <v>288</v>
      </c>
      <c r="B16" t="s">
        <v>22</v>
      </c>
      <c r="C16" t="s">
        <v>36</v>
      </c>
      <c r="D16" t="s">
        <v>29</v>
      </c>
      <c r="E16" t="s">
        <v>93</v>
      </c>
      <c r="F16" t="s">
        <v>54</v>
      </c>
      <c r="G16" t="s">
        <v>11</v>
      </c>
      <c r="H16" t="s">
        <v>47</v>
      </c>
      <c r="I16" t="s">
        <v>102</v>
      </c>
    </row>
    <row r="17" spans="1:9" x14ac:dyDescent="0.2">
      <c r="A17" t="s">
        <v>289</v>
      </c>
      <c r="B17" t="s">
        <v>11</v>
      </c>
      <c r="C17" t="s">
        <v>29</v>
      </c>
      <c r="D17" t="s">
        <v>72</v>
      </c>
      <c r="E17" t="s">
        <v>47</v>
      </c>
      <c r="F17" t="s">
        <v>22</v>
      </c>
      <c r="G17" t="s">
        <v>79</v>
      </c>
      <c r="H17" t="s">
        <v>61</v>
      </c>
      <c r="I17" t="s">
        <v>36</v>
      </c>
    </row>
    <row r="18" spans="1:9" x14ac:dyDescent="0.2">
      <c r="A18" t="s">
        <v>290</v>
      </c>
      <c r="B18" t="s">
        <v>11</v>
      </c>
      <c r="C18" t="s">
        <v>36</v>
      </c>
      <c r="D18" t="s">
        <v>29</v>
      </c>
      <c r="E18" t="s">
        <v>72</v>
      </c>
      <c r="F18" t="s">
        <v>22</v>
      </c>
      <c r="G18" t="s">
        <v>86</v>
      </c>
      <c r="H18" t="s">
        <v>61</v>
      </c>
      <c r="I18" t="s">
        <v>47</v>
      </c>
    </row>
    <row r="19" spans="1:9" x14ac:dyDescent="0.2">
      <c r="A19" t="s">
        <v>291</v>
      </c>
      <c r="B19" t="s">
        <v>11</v>
      </c>
      <c r="C19" t="s">
        <v>61</v>
      </c>
      <c r="D19" t="s">
        <v>29</v>
      </c>
      <c r="E19" t="s">
        <v>93</v>
      </c>
      <c r="F19" t="s">
        <v>22</v>
      </c>
      <c r="G19" t="s">
        <v>72</v>
      </c>
      <c r="H19" t="s">
        <v>47</v>
      </c>
      <c r="I19" t="s">
        <v>36</v>
      </c>
    </row>
    <row r="20" spans="1:9" x14ac:dyDescent="0.2">
      <c r="A20" t="s">
        <v>292</v>
      </c>
      <c r="B20" t="s">
        <v>11</v>
      </c>
      <c r="C20" t="s">
        <v>36</v>
      </c>
      <c r="D20" t="s">
        <v>29</v>
      </c>
      <c r="E20" t="s">
        <v>47</v>
      </c>
      <c r="F20" t="s">
        <v>22</v>
      </c>
      <c r="G20" t="s">
        <v>72</v>
      </c>
      <c r="H20" t="s">
        <v>61</v>
      </c>
      <c r="I20" t="s">
        <v>102</v>
      </c>
    </row>
    <row r="21" spans="1:9" x14ac:dyDescent="0.2">
      <c r="A21" t="s">
        <v>293</v>
      </c>
      <c r="B21" t="s">
        <v>11</v>
      </c>
      <c r="C21" t="s">
        <v>29</v>
      </c>
      <c r="D21" t="s">
        <v>47</v>
      </c>
      <c r="E21" t="s">
        <v>79</v>
      </c>
      <c r="F21" t="s">
        <v>22</v>
      </c>
      <c r="G21" t="s">
        <v>86</v>
      </c>
      <c r="H21" t="s">
        <v>61</v>
      </c>
      <c r="I21" t="s">
        <v>36</v>
      </c>
    </row>
    <row r="22" spans="1:9" x14ac:dyDescent="0.2">
      <c r="A22" t="s">
        <v>294</v>
      </c>
      <c r="B22" t="s">
        <v>11</v>
      </c>
      <c r="C22" t="s">
        <v>29</v>
      </c>
      <c r="D22" t="s">
        <v>47</v>
      </c>
      <c r="E22" t="s">
        <v>93</v>
      </c>
      <c r="F22" t="s">
        <v>22</v>
      </c>
      <c r="G22" t="s">
        <v>79</v>
      </c>
      <c r="H22" t="s">
        <v>61</v>
      </c>
      <c r="I22" t="s">
        <v>36</v>
      </c>
    </row>
    <row r="23" spans="1:9" x14ac:dyDescent="0.2">
      <c r="A23" t="s">
        <v>295</v>
      </c>
      <c r="B23" t="s">
        <v>11</v>
      </c>
      <c r="C23" t="s">
        <v>36</v>
      </c>
      <c r="D23" t="s">
        <v>29</v>
      </c>
      <c r="E23" t="s">
        <v>47</v>
      </c>
      <c r="F23" t="s">
        <v>22</v>
      </c>
      <c r="G23" t="s">
        <v>79</v>
      </c>
      <c r="H23" t="s">
        <v>61</v>
      </c>
      <c r="I23" t="s">
        <v>102</v>
      </c>
    </row>
    <row r="24" spans="1:9" x14ac:dyDescent="0.2">
      <c r="A24" t="s">
        <v>296</v>
      </c>
      <c r="B24" t="s">
        <v>11</v>
      </c>
      <c r="C24" t="s">
        <v>36</v>
      </c>
      <c r="D24" t="s">
        <v>29</v>
      </c>
      <c r="E24" t="s">
        <v>93</v>
      </c>
      <c r="F24" t="s">
        <v>22</v>
      </c>
      <c r="G24" t="s">
        <v>47</v>
      </c>
      <c r="H24" t="s">
        <v>61</v>
      </c>
      <c r="I24" t="s">
        <v>86</v>
      </c>
    </row>
    <row r="25" spans="1:9" x14ac:dyDescent="0.2">
      <c r="A25" t="s">
        <v>297</v>
      </c>
      <c r="B25" t="s">
        <v>11</v>
      </c>
      <c r="C25" t="s">
        <v>36</v>
      </c>
      <c r="D25" t="s">
        <v>29</v>
      </c>
      <c r="E25" t="s">
        <v>47</v>
      </c>
      <c r="F25" t="s">
        <v>22</v>
      </c>
      <c r="G25" t="s">
        <v>86</v>
      </c>
      <c r="H25" t="s">
        <v>61</v>
      </c>
      <c r="I25" t="s">
        <v>102</v>
      </c>
    </row>
    <row r="26" spans="1:9" x14ac:dyDescent="0.2">
      <c r="A26" t="s">
        <v>298</v>
      </c>
      <c r="B26" t="s">
        <v>11</v>
      </c>
      <c r="C26" t="s">
        <v>36</v>
      </c>
      <c r="D26" t="s">
        <v>29</v>
      </c>
      <c r="E26" t="s">
        <v>93</v>
      </c>
      <c r="F26" t="s">
        <v>22</v>
      </c>
      <c r="G26" t="s">
        <v>47</v>
      </c>
      <c r="H26" t="s">
        <v>61</v>
      </c>
      <c r="I26" t="s">
        <v>102</v>
      </c>
    </row>
    <row r="27" spans="1:9" x14ac:dyDescent="0.2">
      <c r="A27" t="s">
        <v>299</v>
      </c>
      <c r="B27" t="s">
        <v>11</v>
      </c>
      <c r="C27" t="s">
        <v>29</v>
      </c>
      <c r="D27" t="s">
        <v>47</v>
      </c>
      <c r="E27" t="s">
        <v>72</v>
      </c>
      <c r="F27" t="s">
        <v>22</v>
      </c>
      <c r="G27" t="s">
        <v>86</v>
      </c>
      <c r="H27" t="s">
        <v>79</v>
      </c>
      <c r="I27" t="s">
        <v>36</v>
      </c>
    </row>
    <row r="28" spans="1:9" x14ac:dyDescent="0.2">
      <c r="A28" t="s">
        <v>300</v>
      </c>
      <c r="B28" t="s">
        <v>11</v>
      </c>
      <c r="C28" t="s">
        <v>29</v>
      </c>
      <c r="D28" t="s">
        <v>72</v>
      </c>
      <c r="E28" t="s">
        <v>93</v>
      </c>
      <c r="F28" t="s">
        <v>22</v>
      </c>
      <c r="G28" t="s">
        <v>79</v>
      </c>
      <c r="H28" t="s">
        <v>47</v>
      </c>
      <c r="I28" t="s">
        <v>36</v>
      </c>
    </row>
    <row r="29" spans="1:9" x14ac:dyDescent="0.2">
      <c r="A29" t="s">
        <v>301</v>
      </c>
      <c r="B29" t="s">
        <v>36</v>
      </c>
      <c r="C29" t="s">
        <v>29</v>
      </c>
      <c r="D29" t="s">
        <v>79</v>
      </c>
      <c r="E29" t="s">
        <v>72</v>
      </c>
      <c r="F29" t="s">
        <v>22</v>
      </c>
      <c r="G29" t="s">
        <v>11</v>
      </c>
      <c r="H29" t="s">
        <v>47</v>
      </c>
      <c r="I29" t="s">
        <v>102</v>
      </c>
    </row>
    <row r="30" spans="1:9" x14ac:dyDescent="0.2">
      <c r="A30" t="s">
        <v>302</v>
      </c>
      <c r="B30" t="s">
        <v>11</v>
      </c>
      <c r="C30" t="s">
        <v>36</v>
      </c>
      <c r="D30" t="s">
        <v>29</v>
      </c>
      <c r="E30" t="s">
        <v>93</v>
      </c>
      <c r="F30" t="s">
        <v>22</v>
      </c>
      <c r="G30" t="s">
        <v>72</v>
      </c>
      <c r="H30" t="s">
        <v>47</v>
      </c>
      <c r="I30" t="s">
        <v>86</v>
      </c>
    </row>
    <row r="31" spans="1:9" x14ac:dyDescent="0.2">
      <c r="A31" t="s">
        <v>303</v>
      </c>
      <c r="B31" t="s">
        <v>11</v>
      </c>
      <c r="C31" t="s">
        <v>36</v>
      </c>
      <c r="D31" t="s">
        <v>29</v>
      </c>
      <c r="E31" t="s">
        <v>72</v>
      </c>
      <c r="F31" t="s">
        <v>22</v>
      </c>
      <c r="G31" t="s">
        <v>86</v>
      </c>
      <c r="H31" t="s">
        <v>47</v>
      </c>
      <c r="I31" t="s">
        <v>102</v>
      </c>
    </row>
    <row r="32" spans="1:9" x14ac:dyDescent="0.2">
      <c r="A32" t="s">
        <v>304</v>
      </c>
      <c r="B32" t="s">
        <v>11</v>
      </c>
      <c r="C32" t="s">
        <v>36</v>
      </c>
      <c r="D32" t="s">
        <v>29</v>
      </c>
      <c r="E32" t="s">
        <v>93</v>
      </c>
      <c r="F32" t="s">
        <v>22</v>
      </c>
      <c r="G32" t="s">
        <v>72</v>
      </c>
      <c r="H32" t="s">
        <v>47</v>
      </c>
      <c r="I32" t="s">
        <v>102</v>
      </c>
    </row>
    <row r="33" spans="1:9" x14ac:dyDescent="0.2">
      <c r="A33" t="s">
        <v>305</v>
      </c>
      <c r="B33" t="s">
        <v>11</v>
      </c>
      <c r="C33" t="s">
        <v>29</v>
      </c>
      <c r="D33" t="s">
        <v>47</v>
      </c>
      <c r="E33" t="s">
        <v>93</v>
      </c>
      <c r="F33" t="s">
        <v>22</v>
      </c>
      <c r="G33" t="s">
        <v>86</v>
      </c>
      <c r="H33" t="s">
        <v>79</v>
      </c>
      <c r="I33" t="s">
        <v>36</v>
      </c>
    </row>
    <row r="34" spans="1:9" x14ac:dyDescent="0.2">
      <c r="A34" t="s">
        <v>306</v>
      </c>
      <c r="B34" t="s">
        <v>36</v>
      </c>
      <c r="C34" t="s">
        <v>29</v>
      </c>
      <c r="D34" t="s">
        <v>47</v>
      </c>
      <c r="E34" t="s">
        <v>79</v>
      </c>
      <c r="F34" t="s">
        <v>22</v>
      </c>
      <c r="G34" t="s">
        <v>11</v>
      </c>
      <c r="H34" t="s">
        <v>86</v>
      </c>
      <c r="I34" t="s">
        <v>102</v>
      </c>
    </row>
    <row r="35" spans="1:9" x14ac:dyDescent="0.2">
      <c r="A35" t="s">
        <v>307</v>
      </c>
      <c r="B35" t="s">
        <v>36</v>
      </c>
      <c r="C35" t="s">
        <v>29</v>
      </c>
      <c r="D35" t="s">
        <v>47</v>
      </c>
      <c r="E35" t="s">
        <v>93</v>
      </c>
      <c r="F35" t="s">
        <v>22</v>
      </c>
      <c r="G35" t="s">
        <v>11</v>
      </c>
      <c r="H35" t="s">
        <v>79</v>
      </c>
      <c r="I35" t="s">
        <v>102</v>
      </c>
    </row>
    <row r="36" spans="1:9" x14ac:dyDescent="0.2">
      <c r="A36" t="s">
        <v>308</v>
      </c>
      <c r="B36" t="s">
        <v>36</v>
      </c>
      <c r="C36" t="s">
        <v>29</v>
      </c>
      <c r="D36" t="s">
        <v>47</v>
      </c>
      <c r="E36" t="s">
        <v>93</v>
      </c>
      <c r="F36" t="s">
        <v>22</v>
      </c>
      <c r="G36" t="s">
        <v>11</v>
      </c>
      <c r="H36" t="s">
        <v>86</v>
      </c>
      <c r="I36" t="s">
        <v>102</v>
      </c>
    </row>
    <row r="37" spans="1:9" x14ac:dyDescent="0.2">
      <c r="A37" t="s">
        <v>309</v>
      </c>
      <c r="B37" t="s">
        <v>22</v>
      </c>
      <c r="C37" t="s">
        <v>29</v>
      </c>
      <c r="D37" t="s">
        <v>79</v>
      </c>
      <c r="E37" t="s">
        <v>72</v>
      </c>
      <c r="F37" t="s">
        <v>54</v>
      </c>
      <c r="G37" t="s">
        <v>11</v>
      </c>
      <c r="H37" t="s">
        <v>61</v>
      </c>
      <c r="I37" t="s">
        <v>36</v>
      </c>
    </row>
    <row r="38" spans="1:9" x14ac:dyDescent="0.2">
      <c r="A38" t="s">
        <v>310</v>
      </c>
      <c r="B38" t="s">
        <v>22</v>
      </c>
      <c r="C38" t="s">
        <v>54</v>
      </c>
      <c r="D38" t="s">
        <v>29</v>
      </c>
      <c r="E38" t="s">
        <v>72</v>
      </c>
      <c r="F38" t="s">
        <v>86</v>
      </c>
      <c r="G38" t="s">
        <v>11</v>
      </c>
      <c r="H38" t="s">
        <v>61</v>
      </c>
      <c r="I38" t="s">
        <v>36</v>
      </c>
    </row>
    <row r="39" spans="1:9" x14ac:dyDescent="0.2">
      <c r="A39" t="s">
        <v>311</v>
      </c>
      <c r="B39" t="s">
        <v>29</v>
      </c>
      <c r="C39" t="s">
        <v>72</v>
      </c>
      <c r="D39" t="s">
        <v>54</v>
      </c>
      <c r="E39" t="s">
        <v>93</v>
      </c>
      <c r="F39" t="s">
        <v>22</v>
      </c>
      <c r="G39" t="s">
        <v>11</v>
      </c>
      <c r="H39" t="s">
        <v>61</v>
      </c>
      <c r="I39" t="s">
        <v>36</v>
      </c>
    </row>
    <row r="40" spans="1:9" x14ac:dyDescent="0.2">
      <c r="A40" t="s">
        <v>312</v>
      </c>
      <c r="B40" t="s">
        <v>36</v>
      </c>
      <c r="C40" t="s">
        <v>54</v>
      </c>
      <c r="D40" t="s">
        <v>29</v>
      </c>
      <c r="E40" t="s">
        <v>72</v>
      </c>
      <c r="F40" t="s">
        <v>22</v>
      </c>
      <c r="G40" t="s">
        <v>11</v>
      </c>
      <c r="H40" t="s">
        <v>61</v>
      </c>
      <c r="I40" t="s">
        <v>102</v>
      </c>
    </row>
    <row r="41" spans="1:9" x14ac:dyDescent="0.2">
      <c r="A41" t="s">
        <v>313</v>
      </c>
      <c r="B41" t="s">
        <v>22</v>
      </c>
      <c r="C41" t="s">
        <v>54</v>
      </c>
      <c r="D41" t="s">
        <v>29</v>
      </c>
      <c r="E41" t="s">
        <v>79</v>
      </c>
      <c r="F41" t="s">
        <v>86</v>
      </c>
      <c r="G41" t="s">
        <v>11</v>
      </c>
      <c r="H41" t="s">
        <v>61</v>
      </c>
      <c r="I41" t="s">
        <v>36</v>
      </c>
    </row>
    <row r="42" spans="1:9" x14ac:dyDescent="0.2">
      <c r="A42" t="s">
        <v>314</v>
      </c>
      <c r="B42" t="s">
        <v>22</v>
      </c>
      <c r="C42" t="s">
        <v>29</v>
      </c>
      <c r="D42" t="s">
        <v>79</v>
      </c>
      <c r="E42" t="s">
        <v>93</v>
      </c>
      <c r="F42" t="s">
        <v>54</v>
      </c>
      <c r="G42" t="s">
        <v>11</v>
      </c>
      <c r="H42" t="s">
        <v>61</v>
      </c>
      <c r="I42" t="s">
        <v>36</v>
      </c>
    </row>
    <row r="43" spans="1:9" x14ac:dyDescent="0.2">
      <c r="A43" t="s">
        <v>315</v>
      </c>
      <c r="B43" t="s">
        <v>36</v>
      </c>
      <c r="C43" t="s">
        <v>54</v>
      </c>
      <c r="D43" t="s">
        <v>29</v>
      </c>
      <c r="E43" t="s">
        <v>79</v>
      </c>
      <c r="F43" t="s">
        <v>22</v>
      </c>
      <c r="G43" t="s">
        <v>11</v>
      </c>
      <c r="H43" t="s">
        <v>61</v>
      </c>
      <c r="I43" t="s">
        <v>102</v>
      </c>
    </row>
    <row r="44" spans="1:9" x14ac:dyDescent="0.2">
      <c r="A44" t="s">
        <v>316</v>
      </c>
      <c r="B44" t="s">
        <v>22</v>
      </c>
      <c r="C44" t="s">
        <v>54</v>
      </c>
      <c r="D44" t="s">
        <v>29</v>
      </c>
      <c r="E44" t="s">
        <v>93</v>
      </c>
      <c r="F44" t="s">
        <v>86</v>
      </c>
      <c r="G44" t="s">
        <v>11</v>
      </c>
      <c r="H44" t="s">
        <v>61</v>
      </c>
      <c r="I44" t="s">
        <v>36</v>
      </c>
    </row>
    <row r="45" spans="1:9" x14ac:dyDescent="0.2">
      <c r="A45" t="s">
        <v>317</v>
      </c>
      <c r="B45" t="s">
        <v>36</v>
      </c>
      <c r="C45" t="s">
        <v>54</v>
      </c>
      <c r="D45" t="s">
        <v>29</v>
      </c>
      <c r="E45" t="s">
        <v>86</v>
      </c>
      <c r="F45" t="s">
        <v>22</v>
      </c>
      <c r="G45" t="s">
        <v>11</v>
      </c>
      <c r="H45" t="s">
        <v>61</v>
      </c>
      <c r="I45" t="s">
        <v>102</v>
      </c>
    </row>
    <row r="46" spans="1:9" x14ac:dyDescent="0.2">
      <c r="A46" t="s">
        <v>318</v>
      </c>
      <c r="B46" t="s">
        <v>36</v>
      </c>
      <c r="C46" t="s">
        <v>54</v>
      </c>
      <c r="D46" t="s">
        <v>29</v>
      </c>
      <c r="E46" t="s">
        <v>93</v>
      </c>
      <c r="F46" t="s">
        <v>22</v>
      </c>
      <c r="G46" t="s">
        <v>11</v>
      </c>
      <c r="H46" t="s">
        <v>61</v>
      </c>
      <c r="I46" t="s">
        <v>102</v>
      </c>
    </row>
    <row r="47" spans="1:9" x14ac:dyDescent="0.2">
      <c r="A47" t="s">
        <v>319</v>
      </c>
      <c r="B47" t="s">
        <v>11</v>
      </c>
      <c r="C47" t="s">
        <v>29</v>
      </c>
      <c r="D47" t="s">
        <v>54</v>
      </c>
      <c r="E47" t="s">
        <v>72</v>
      </c>
      <c r="F47" t="s">
        <v>22</v>
      </c>
      <c r="G47" t="s">
        <v>86</v>
      </c>
      <c r="H47" t="s">
        <v>79</v>
      </c>
      <c r="I47" t="s">
        <v>36</v>
      </c>
    </row>
    <row r="48" spans="1:9" x14ac:dyDescent="0.2">
      <c r="A48" t="s">
        <v>320</v>
      </c>
      <c r="B48" t="s">
        <v>11</v>
      </c>
      <c r="C48" t="s">
        <v>29</v>
      </c>
      <c r="D48" t="s">
        <v>72</v>
      </c>
      <c r="E48" t="s">
        <v>93</v>
      </c>
      <c r="F48" t="s">
        <v>22</v>
      </c>
      <c r="G48" t="s">
        <v>79</v>
      </c>
      <c r="H48" t="s">
        <v>54</v>
      </c>
      <c r="I48" t="s">
        <v>36</v>
      </c>
    </row>
    <row r="49" spans="1:9" x14ac:dyDescent="0.2">
      <c r="A49" t="s">
        <v>321</v>
      </c>
      <c r="B49" t="s">
        <v>36</v>
      </c>
      <c r="C49" t="s">
        <v>29</v>
      </c>
      <c r="D49" t="s">
        <v>79</v>
      </c>
      <c r="E49" t="s">
        <v>72</v>
      </c>
      <c r="F49" t="s">
        <v>22</v>
      </c>
      <c r="G49" t="s">
        <v>11</v>
      </c>
      <c r="H49" t="s">
        <v>54</v>
      </c>
      <c r="I49" t="s">
        <v>102</v>
      </c>
    </row>
    <row r="50" spans="1:9" x14ac:dyDescent="0.2">
      <c r="A50" t="s">
        <v>322</v>
      </c>
      <c r="B50" t="s">
        <v>11</v>
      </c>
      <c r="C50" t="s">
        <v>36</v>
      </c>
      <c r="D50" t="s">
        <v>29</v>
      </c>
      <c r="E50" t="s">
        <v>93</v>
      </c>
      <c r="F50" t="s">
        <v>22</v>
      </c>
      <c r="G50" t="s">
        <v>72</v>
      </c>
      <c r="H50" t="s">
        <v>54</v>
      </c>
      <c r="I50" t="s">
        <v>86</v>
      </c>
    </row>
    <row r="51" spans="1:9" x14ac:dyDescent="0.2">
      <c r="A51" t="s">
        <v>323</v>
      </c>
      <c r="B51" t="s">
        <v>22</v>
      </c>
      <c r="C51" t="s">
        <v>36</v>
      </c>
      <c r="D51" t="s">
        <v>29</v>
      </c>
      <c r="E51" t="s">
        <v>72</v>
      </c>
      <c r="F51" t="s">
        <v>54</v>
      </c>
      <c r="G51" t="s">
        <v>11</v>
      </c>
      <c r="H51" t="s">
        <v>86</v>
      </c>
      <c r="I51" t="s">
        <v>102</v>
      </c>
    </row>
    <row r="52" spans="1:9" x14ac:dyDescent="0.2">
      <c r="A52" t="s">
        <v>324</v>
      </c>
      <c r="B52" t="s">
        <v>11</v>
      </c>
      <c r="C52" t="s">
        <v>36</v>
      </c>
      <c r="D52" t="s">
        <v>29</v>
      </c>
      <c r="E52" t="s">
        <v>93</v>
      </c>
      <c r="F52" t="s">
        <v>22</v>
      </c>
      <c r="G52" t="s">
        <v>72</v>
      </c>
      <c r="H52" t="s">
        <v>54</v>
      </c>
      <c r="I52" t="s">
        <v>102</v>
      </c>
    </row>
    <row r="53" spans="1:9" x14ac:dyDescent="0.2">
      <c r="A53" t="s">
        <v>325</v>
      </c>
      <c r="B53" t="s">
        <v>11</v>
      </c>
      <c r="C53" t="s">
        <v>29</v>
      </c>
      <c r="D53" t="s">
        <v>54</v>
      </c>
      <c r="E53" t="s">
        <v>93</v>
      </c>
      <c r="F53" t="s">
        <v>22</v>
      </c>
      <c r="G53" t="s">
        <v>86</v>
      </c>
      <c r="H53" t="s">
        <v>79</v>
      </c>
      <c r="I53" t="s">
        <v>36</v>
      </c>
    </row>
    <row r="54" spans="1:9" x14ac:dyDescent="0.2">
      <c r="A54" t="s">
        <v>326</v>
      </c>
      <c r="B54" t="s">
        <v>22</v>
      </c>
      <c r="C54" t="s">
        <v>36</v>
      </c>
      <c r="D54" t="s">
        <v>29</v>
      </c>
      <c r="E54" t="s">
        <v>79</v>
      </c>
      <c r="F54" t="s">
        <v>54</v>
      </c>
      <c r="G54" t="s">
        <v>11</v>
      </c>
      <c r="H54" t="s">
        <v>86</v>
      </c>
      <c r="I54" t="s">
        <v>102</v>
      </c>
    </row>
    <row r="55" spans="1:9" x14ac:dyDescent="0.2">
      <c r="A55" t="s">
        <v>327</v>
      </c>
      <c r="B55" t="s">
        <v>36</v>
      </c>
      <c r="C55" t="s">
        <v>29</v>
      </c>
      <c r="D55" t="s">
        <v>79</v>
      </c>
      <c r="E55" t="s">
        <v>93</v>
      </c>
      <c r="F55" t="s">
        <v>22</v>
      </c>
      <c r="G55" t="s">
        <v>11</v>
      </c>
      <c r="H55" t="s">
        <v>54</v>
      </c>
      <c r="I55" t="s">
        <v>102</v>
      </c>
    </row>
    <row r="56" spans="1:9" x14ac:dyDescent="0.2">
      <c r="A56" t="s">
        <v>328</v>
      </c>
      <c r="B56" t="s">
        <v>22</v>
      </c>
      <c r="C56" t="s">
        <v>36</v>
      </c>
      <c r="D56" t="s">
        <v>29</v>
      </c>
      <c r="E56" t="s">
        <v>93</v>
      </c>
      <c r="F56" t="s">
        <v>54</v>
      </c>
      <c r="G56" t="s">
        <v>11</v>
      </c>
      <c r="H56" t="s">
        <v>86</v>
      </c>
      <c r="I56" t="s">
        <v>102</v>
      </c>
    </row>
    <row r="57" spans="1:9" x14ac:dyDescent="0.2">
      <c r="A57" t="s">
        <v>329</v>
      </c>
      <c r="B57" t="s">
        <v>11</v>
      </c>
      <c r="C57" t="s">
        <v>36</v>
      </c>
      <c r="D57" t="s">
        <v>29</v>
      </c>
      <c r="E57" t="s">
        <v>72</v>
      </c>
      <c r="F57" t="s">
        <v>22</v>
      </c>
      <c r="G57" t="s">
        <v>86</v>
      </c>
      <c r="H57" t="s">
        <v>61</v>
      </c>
      <c r="I57" t="s">
        <v>79</v>
      </c>
    </row>
    <row r="58" spans="1:9" x14ac:dyDescent="0.2">
      <c r="A58" t="s">
        <v>330</v>
      </c>
      <c r="B58" t="s">
        <v>11</v>
      </c>
      <c r="C58" t="s">
        <v>29</v>
      </c>
      <c r="D58" t="s">
        <v>72</v>
      </c>
      <c r="E58" t="s">
        <v>93</v>
      </c>
      <c r="F58" t="s">
        <v>22</v>
      </c>
      <c r="G58" t="s">
        <v>79</v>
      </c>
      <c r="H58" t="s">
        <v>61</v>
      </c>
      <c r="I58" t="s">
        <v>36</v>
      </c>
    </row>
    <row r="59" spans="1:9" x14ac:dyDescent="0.2">
      <c r="A59" t="s">
        <v>331</v>
      </c>
      <c r="B59" t="s">
        <v>11</v>
      </c>
      <c r="C59" t="s">
        <v>36</v>
      </c>
      <c r="D59" t="s">
        <v>29</v>
      </c>
      <c r="E59" t="s">
        <v>72</v>
      </c>
      <c r="F59" t="s">
        <v>22</v>
      </c>
      <c r="G59" t="s">
        <v>79</v>
      </c>
      <c r="H59" t="s">
        <v>61</v>
      </c>
      <c r="I59" t="s">
        <v>102</v>
      </c>
    </row>
    <row r="60" spans="1:9" x14ac:dyDescent="0.2">
      <c r="A60" t="s">
        <v>332</v>
      </c>
      <c r="B60" t="s">
        <v>11</v>
      </c>
      <c r="C60" t="s">
        <v>36</v>
      </c>
      <c r="D60" t="s">
        <v>29</v>
      </c>
      <c r="E60" t="s">
        <v>93</v>
      </c>
      <c r="F60" t="s">
        <v>22</v>
      </c>
      <c r="G60" t="s">
        <v>72</v>
      </c>
      <c r="H60" t="s">
        <v>61</v>
      </c>
      <c r="I60" t="s">
        <v>86</v>
      </c>
    </row>
    <row r="61" spans="1:9" x14ac:dyDescent="0.2">
      <c r="A61" t="s">
        <v>333</v>
      </c>
      <c r="B61" t="s">
        <v>11</v>
      </c>
      <c r="C61" t="s">
        <v>36</v>
      </c>
      <c r="D61" t="s">
        <v>29</v>
      </c>
      <c r="E61" t="s">
        <v>72</v>
      </c>
      <c r="F61" t="s">
        <v>22</v>
      </c>
      <c r="G61" t="s">
        <v>86</v>
      </c>
      <c r="H61" t="s">
        <v>61</v>
      </c>
      <c r="I61" t="s">
        <v>102</v>
      </c>
    </row>
    <row r="62" spans="1:9" x14ac:dyDescent="0.2">
      <c r="A62" t="s">
        <v>334</v>
      </c>
      <c r="B62" t="s">
        <v>11</v>
      </c>
      <c r="C62" t="s">
        <v>36</v>
      </c>
      <c r="D62" t="s">
        <v>29</v>
      </c>
      <c r="E62" t="s">
        <v>93</v>
      </c>
      <c r="F62" t="s">
        <v>22</v>
      </c>
      <c r="G62" t="s">
        <v>72</v>
      </c>
      <c r="H62" t="s">
        <v>61</v>
      </c>
      <c r="I62" t="s">
        <v>102</v>
      </c>
    </row>
    <row r="63" spans="1:9" x14ac:dyDescent="0.2">
      <c r="A63" t="s">
        <v>335</v>
      </c>
      <c r="B63" t="s">
        <v>11</v>
      </c>
      <c r="C63" t="s">
        <v>36</v>
      </c>
      <c r="D63" t="s">
        <v>29</v>
      </c>
      <c r="E63" t="s">
        <v>93</v>
      </c>
      <c r="F63" t="s">
        <v>22</v>
      </c>
      <c r="G63" t="s">
        <v>79</v>
      </c>
      <c r="H63" t="s">
        <v>61</v>
      </c>
      <c r="I63" t="s">
        <v>86</v>
      </c>
    </row>
    <row r="64" spans="1:9" x14ac:dyDescent="0.2">
      <c r="A64" t="s">
        <v>336</v>
      </c>
      <c r="B64" t="s">
        <v>11</v>
      </c>
      <c r="C64" t="s">
        <v>36</v>
      </c>
      <c r="D64" t="s">
        <v>29</v>
      </c>
      <c r="E64" t="s">
        <v>79</v>
      </c>
      <c r="F64" t="s">
        <v>22</v>
      </c>
      <c r="G64" t="s">
        <v>86</v>
      </c>
      <c r="H64" t="s">
        <v>61</v>
      </c>
      <c r="I64" t="s">
        <v>102</v>
      </c>
    </row>
    <row r="65" spans="1:9" x14ac:dyDescent="0.2">
      <c r="A65" t="s">
        <v>337</v>
      </c>
      <c r="B65" t="s">
        <v>11</v>
      </c>
      <c r="C65" t="s">
        <v>36</v>
      </c>
      <c r="D65" t="s">
        <v>29</v>
      </c>
      <c r="E65" t="s">
        <v>93</v>
      </c>
      <c r="F65" t="s">
        <v>22</v>
      </c>
      <c r="G65" t="s">
        <v>79</v>
      </c>
      <c r="H65" t="s">
        <v>61</v>
      </c>
      <c r="I65" t="s">
        <v>102</v>
      </c>
    </row>
    <row r="66" spans="1:9" x14ac:dyDescent="0.2">
      <c r="A66" t="s">
        <v>338</v>
      </c>
      <c r="B66" t="s">
        <v>11</v>
      </c>
      <c r="C66" t="s">
        <v>36</v>
      </c>
      <c r="D66" t="s">
        <v>29</v>
      </c>
      <c r="E66" t="s">
        <v>93</v>
      </c>
      <c r="F66" t="s">
        <v>22</v>
      </c>
      <c r="G66" t="s">
        <v>86</v>
      </c>
      <c r="H66" t="s">
        <v>61</v>
      </c>
      <c r="I66" t="s">
        <v>102</v>
      </c>
    </row>
    <row r="67" spans="1:9" x14ac:dyDescent="0.2">
      <c r="A67" t="s">
        <v>339</v>
      </c>
      <c r="B67" t="s">
        <v>11</v>
      </c>
      <c r="C67" t="s">
        <v>36</v>
      </c>
      <c r="D67" t="s">
        <v>29</v>
      </c>
      <c r="E67" t="s">
        <v>93</v>
      </c>
      <c r="F67" t="s">
        <v>22</v>
      </c>
      <c r="G67" t="s">
        <v>72</v>
      </c>
      <c r="H67" t="s">
        <v>79</v>
      </c>
      <c r="I67" t="s">
        <v>86</v>
      </c>
    </row>
    <row r="68" spans="1:9" x14ac:dyDescent="0.2">
      <c r="A68" t="s">
        <v>340</v>
      </c>
      <c r="B68" t="s">
        <v>11</v>
      </c>
      <c r="C68" t="s">
        <v>36</v>
      </c>
      <c r="D68" t="s">
        <v>29</v>
      </c>
      <c r="E68" t="s">
        <v>72</v>
      </c>
      <c r="F68" t="s">
        <v>22</v>
      </c>
      <c r="G68" t="s">
        <v>86</v>
      </c>
      <c r="H68" t="s">
        <v>79</v>
      </c>
      <c r="I68" t="s">
        <v>102</v>
      </c>
    </row>
    <row r="69" spans="1:9" x14ac:dyDescent="0.2">
      <c r="A69" t="s">
        <v>341</v>
      </c>
      <c r="B69" t="s">
        <v>11</v>
      </c>
      <c r="C69" t="s">
        <v>36</v>
      </c>
      <c r="D69" t="s">
        <v>29</v>
      </c>
      <c r="E69" t="s">
        <v>93</v>
      </c>
      <c r="F69" t="s">
        <v>22</v>
      </c>
      <c r="G69" t="s">
        <v>72</v>
      </c>
      <c r="H69" t="s">
        <v>79</v>
      </c>
      <c r="I69" t="s">
        <v>102</v>
      </c>
    </row>
    <row r="70" spans="1:9" x14ac:dyDescent="0.2">
      <c r="A70" t="s">
        <v>342</v>
      </c>
      <c r="B70" t="s">
        <v>11</v>
      </c>
      <c r="C70" t="s">
        <v>36</v>
      </c>
      <c r="D70" t="s">
        <v>29</v>
      </c>
      <c r="E70" t="s">
        <v>93</v>
      </c>
      <c r="F70" t="s">
        <v>22</v>
      </c>
      <c r="G70" t="s">
        <v>72</v>
      </c>
      <c r="H70" t="s">
        <v>86</v>
      </c>
      <c r="I70" t="s">
        <v>102</v>
      </c>
    </row>
    <row r="71" spans="1:9" x14ac:dyDescent="0.2">
      <c r="A71" t="s">
        <v>343</v>
      </c>
      <c r="B71" t="s">
        <v>36</v>
      </c>
      <c r="C71" t="s">
        <v>29</v>
      </c>
      <c r="D71" t="s">
        <v>79</v>
      </c>
      <c r="E71" t="s">
        <v>93</v>
      </c>
      <c r="F71" t="s">
        <v>22</v>
      </c>
      <c r="G71" t="s">
        <v>11</v>
      </c>
      <c r="H71" t="s">
        <v>86</v>
      </c>
      <c r="I71" t="s">
        <v>102</v>
      </c>
    </row>
    <row r="72" spans="1:9" x14ac:dyDescent="0.2">
      <c r="A72" t="s">
        <v>344</v>
      </c>
      <c r="B72" t="s">
        <v>22</v>
      </c>
      <c r="C72" t="s">
        <v>29</v>
      </c>
      <c r="D72" t="s">
        <v>79</v>
      </c>
      <c r="E72" t="s">
        <v>72</v>
      </c>
      <c r="F72" t="s">
        <v>54</v>
      </c>
      <c r="G72" t="s">
        <v>11</v>
      </c>
      <c r="H72" t="s">
        <v>61</v>
      </c>
      <c r="I72" t="s">
        <v>47</v>
      </c>
    </row>
    <row r="73" spans="1:9" x14ac:dyDescent="0.2">
      <c r="A73" t="s">
        <v>345</v>
      </c>
      <c r="B73" t="s">
        <v>11</v>
      </c>
      <c r="C73" t="s">
        <v>54</v>
      </c>
      <c r="D73" t="s">
        <v>29</v>
      </c>
      <c r="E73" t="s">
        <v>72</v>
      </c>
      <c r="F73" t="s">
        <v>22</v>
      </c>
      <c r="G73" t="s">
        <v>86</v>
      </c>
      <c r="H73" t="s">
        <v>61</v>
      </c>
      <c r="I73" t="s">
        <v>47</v>
      </c>
    </row>
    <row r="74" spans="1:9" x14ac:dyDescent="0.2">
      <c r="A74" t="s">
        <v>346</v>
      </c>
      <c r="B74" t="s">
        <v>29</v>
      </c>
      <c r="C74" t="s">
        <v>72</v>
      </c>
      <c r="D74" t="s">
        <v>54</v>
      </c>
      <c r="E74" t="s">
        <v>93</v>
      </c>
      <c r="F74" t="s">
        <v>22</v>
      </c>
      <c r="G74" t="s">
        <v>11</v>
      </c>
      <c r="H74" t="s">
        <v>61</v>
      </c>
      <c r="I74" t="s">
        <v>47</v>
      </c>
    </row>
    <row r="75" spans="1:9" x14ac:dyDescent="0.2">
      <c r="A75" t="s">
        <v>347</v>
      </c>
      <c r="B75" t="s">
        <v>29</v>
      </c>
      <c r="C75" t="s">
        <v>72</v>
      </c>
      <c r="D75" t="s">
        <v>54</v>
      </c>
      <c r="E75" t="s">
        <v>47</v>
      </c>
      <c r="F75" t="s">
        <v>22</v>
      </c>
      <c r="G75" t="s">
        <v>11</v>
      </c>
      <c r="H75" t="s">
        <v>61</v>
      </c>
      <c r="I75" t="s">
        <v>102</v>
      </c>
    </row>
    <row r="76" spans="1:9" x14ac:dyDescent="0.2">
      <c r="A76" t="s">
        <v>348</v>
      </c>
      <c r="B76" t="s">
        <v>11</v>
      </c>
      <c r="C76" t="s">
        <v>29</v>
      </c>
      <c r="D76" t="s">
        <v>54</v>
      </c>
      <c r="E76" t="s">
        <v>47</v>
      </c>
      <c r="F76" t="s">
        <v>22</v>
      </c>
      <c r="G76" t="s">
        <v>79</v>
      </c>
      <c r="H76" t="s">
        <v>61</v>
      </c>
      <c r="I76" t="s">
        <v>86</v>
      </c>
    </row>
    <row r="77" spans="1:9" x14ac:dyDescent="0.2">
      <c r="A77" t="s">
        <v>349</v>
      </c>
      <c r="B77" t="s">
        <v>22</v>
      </c>
      <c r="C77" t="s">
        <v>29</v>
      </c>
      <c r="D77" t="s">
        <v>79</v>
      </c>
      <c r="E77" t="s">
        <v>93</v>
      </c>
      <c r="F77" t="s">
        <v>54</v>
      </c>
      <c r="G77" t="s">
        <v>11</v>
      </c>
      <c r="H77" t="s">
        <v>61</v>
      </c>
      <c r="I77" t="s">
        <v>47</v>
      </c>
    </row>
    <row r="78" spans="1:9" x14ac:dyDescent="0.2">
      <c r="A78" t="s">
        <v>350</v>
      </c>
      <c r="B78" t="s">
        <v>22</v>
      </c>
      <c r="C78" t="s">
        <v>29</v>
      </c>
      <c r="D78" t="s">
        <v>79</v>
      </c>
      <c r="E78" t="s">
        <v>47</v>
      </c>
      <c r="F78" t="s">
        <v>54</v>
      </c>
      <c r="G78" t="s">
        <v>11</v>
      </c>
      <c r="H78" t="s">
        <v>61</v>
      </c>
      <c r="I78" t="s">
        <v>102</v>
      </c>
    </row>
    <row r="79" spans="1:9" x14ac:dyDescent="0.2">
      <c r="A79" t="s">
        <v>351</v>
      </c>
      <c r="B79" t="s">
        <v>11</v>
      </c>
      <c r="C79" t="s">
        <v>54</v>
      </c>
      <c r="D79" t="s">
        <v>29</v>
      </c>
      <c r="E79" t="s">
        <v>93</v>
      </c>
      <c r="F79" t="s">
        <v>22</v>
      </c>
      <c r="G79" t="s">
        <v>86</v>
      </c>
      <c r="H79" t="s">
        <v>61</v>
      </c>
      <c r="I79" t="s">
        <v>47</v>
      </c>
    </row>
    <row r="80" spans="1:9" x14ac:dyDescent="0.2">
      <c r="A80" t="s">
        <v>352</v>
      </c>
      <c r="B80" t="s">
        <v>11</v>
      </c>
      <c r="C80" t="s">
        <v>54</v>
      </c>
      <c r="D80" t="s">
        <v>29</v>
      </c>
      <c r="E80" t="s">
        <v>47</v>
      </c>
      <c r="F80" t="s">
        <v>22</v>
      </c>
      <c r="G80" t="s">
        <v>86</v>
      </c>
      <c r="H80" t="s">
        <v>61</v>
      </c>
      <c r="I80" t="s">
        <v>102</v>
      </c>
    </row>
    <row r="81" spans="1:9" x14ac:dyDescent="0.2">
      <c r="A81" t="s">
        <v>353</v>
      </c>
      <c r="B81" t="s">
        <v>22</v>
      </c>
      <c r="C81" t="s">
        <v>54</v>
      </c>
      <c r="D81" t="s">
        <v>29</v>
      </c>
      <c r="E81" t="s">
        <v>93</v>
      </c>
      <c r="F81" t="s">
        <v>47</v>
      </c>
      <c r="G81" t="s">
        <v>11</v>
      </c>
      <c r="H81" t="s">
        <v>61</v>
      </c>
      <c r="I81" t="s">
        <v>102</v>
      </c>
    </row>
    <row r="82" spans="1:9" x14ac:dyDescent="0.2">
      <c r="A82" t="s">
        <v>354</v>
      </c>
      <c r="B82" t="s">
        <v>11</v>
      </c>
      <c r="C82" t="s">
        <v>29</v>
      </c>
      <c r="D82" t="s">
        <v>54</v>
      </c>
      <c r="E82" t="s">
        <v>72</v>
      </c>
      <c r="F82" t="s">
        <v>22</v>
      </c>
      <c r="G82" t="s">
        <v>86</v>
      </c>
      <c r="H82" t="s">
        <v>79</v>
      </c>
      <c r="I82" t="s">
        <v>47</v>
      </c>
    </row>
    <row r="83" spans="1:9" x14ac:dyDescent="0.2">
      <c r="A83" t="s">
        <v>355</v>
      </c>
      <c r="B83" t="s">
        <v>11</v>
      </c>
      <c r="C83" t="s">
        <v>29</v>
      </c>
      <c r="D83" t="s">
        <v>72</v>
      </c>
      <c r="E83" t="s">
        <v>93</v>
      </c>
      <c r="F83" t="s">
        <v>22</v>
      </c>
      <c r="G83" t="s">
        <v>79</v>
      </c>
      <c r="H83" t="s">
        <v>54</v>
      </c>
      <c r="I83" t="s">
        <v>47</v>
      </c>
    </row>
    <row r="84" spans="1:9" x14ac:dyDescent="0.2">
      <c r="A84" t="s">
        <v>356</v>
      </c>
      <c r="B84" t="s">
        <v>11</v>
      </c>
      <c r="C84" t="s">
        <v>29</v>
      </c>
      <c r="D84" t="s">
        <v>54</v>
      </c>
      <c r="E84" t="s">
        <v>47</v>
      </c>
      <c r="F84" t="s">
        <v>22</v>
      </c>
      <c r="G84" t="s">
        <v>72</v>
      </c>
      <c r="H84" t="s">
        <v>79</v>
      </c>
      <c r="I84" t="s">
        <v>102</v>
      </c>
    </row>
    <row r="85" spans="1:9" x14ac:dyDescent="0.2">
      <c r="A85" t="s">
        <v>357</v>
      </c>
      <c r="B85" t="s">
        <v>11</v>
      </c>
      <c r="C85" t="s">
        <v>29</v>
      </c>
      <c r="D85" t="s">
        <v>72</v>
      </c>
      <c r="E85" t="s">
        <v>93</v>
      </c>
      <c r="F85" t="s">
        <v>22</v>
      </c>
      <c r="G85" t="s">
        <v>86</v>
      </c>
      <c r="H85" t="s">
        <v>54</v>
      </c>
      <c r="I85" t="s">
        <v>47</v>
      </c>
    </row>
    <row r="86" spans="1:9" x14ac:dyDescent="0.2">
      <c r="A86" t="s">
        <v>358</v>
      </c>
      <c r="B86" t="s">
        <v>11</v>
      </c>
      <c r="C86" t="s">
        <v>29</v>
      </c>
      <c r="D86" t="s">
        <v>47</v>
      </c>
      <c r="E86" t="s">
        <v>72</v>
      </c>
      <c r="F86" t="s">
        <v>22</v>
      </c>
      <c r="G86" t="s">
        <v>86</v>
      </c>
      <c r="H86" t="s">
        <v>54</v>
      </c>
      <c r="I86" t="s">
        <v>102</v>
      </c>
    </row>
    <row r="87" spans="1:9" x14ac:dyDescent="0.2">
      <c r="A87" t="s">
        <v>359</v>
      </c>
      <c r="B87" t="s">
        <v>29</v>
      </c>
      <c r="C87" t="s">
        <v>54</v>
      </c>
      <c r="D87" t="s">
        <v>72</v>
      </c>
      <c r="E87" t="s">
        <v>93</v>
      </c>
      <c r="F87" t="s">
        <v>22</v>
      </c>
      <c r="G87" t="s">
        <v>11</v>
      </c>
      <c r="H87" t="s">
        <v>47</v>
      </c>
      <c r="I87" t="s">
        <v>102</v>
      </c>
    </row>
    <row r="88" spans="1:9" x14ac:dyDescent="0.2">
      <c r="A88" t="s">
        <v>360</v>
      </c>
      <c r="B88" t="s">
        <v>11</v>
      </c>
      <c r="C88" t="s">
        <v>29</v>
      </c>
      <c r="D88" t="s">
        <v>47</v>
      </c>
      <c r="E88" t="s">
        <v>93</v>
      </c>
      <c r="F88" t="s">
        <v>22</v>
      </c>
      <c r="G88" t="s">
        <v>79</v>
      </c>
      <c r="H88" t="s">
        <v>54</v>
      </c>
      <c r="I88" t="s">
        <v>86</v>
      </c>
    </row>
    <row r="89" spans="1:9" x14ac:dyDescent="0.2">
      <c r="A89" t="s">
        <v>361</v>
      </c>
      <c r="B89" t="s">
        <v>11</v>
      </c>
      <c r="C89" t="s">
        <v>29</v>
      </c>
      <c r="D89" t="s">
        <v>47</v>
      </c>
      <c r="E89" t="s">
        <v>79</v>
      </c>
      <c r="F89" t="s">
        <v>22</v>
      </c>
      <c r="G89" t="s">
        <v>86</v>
      </c>
      <c r="H89" t="s">
        <v>54</v>
      </c>
      <c r="I89" t="s">
        <v>102</v>
      </c>
    </row>
    <row r="90" spans="1:9" x14ac:dyDescent="0.2">
      <c r="A90" t="s">
        <v>362</v>
      </c>
      <c r="B90" t="s">
        <v>11</v>
      </c>
      <c r="C90" t="s">
        <v>29</v>
      </c>
      <c r="D90" t="s">
        <v>54</v>
      </c>
      <c r="E90" t="s">
        <v>93</v>
      </c>
      <c r="F90" t="s">
        <v>22</v>
      </c>
      <c r="G90" t="s">
        <v>47</v>
      </c>
      <c r="H90" t="s">
        <v>79</v>
      </c>
      <c r="I90" t="s">
        <v>102</v>
      </c>
    </row>
    <row r="91" spans="1:9" x14ac:dyDescent="0.2">
      <c r="A91" t="s">
        <v>363</v>
      </c>
      <c r="B91" t="s">
        <v>22</v>
      </c>
      <c r="C91" t="s">
        <v>29</v>
      </c>
      <c r="D91" t="s">
        <v>47</v>
      </c>
      <c r="E91" t="s">
        <v>93</v>
      </c>
      <c r="F91" t="s">
        <v>54</v>
      </c>
      <c r="G91" t="s">
        <v>11</v>
      </c>
      <c r="H91" t="s">
        <v>86</v>
      </c>
      <c r="I91" t="s">
        <v>102</v>
      </c>
    </row>
    <row r="92" spans="1:9" x14ac:dyDescent="0.2">
      <c r="A92" t="s">
        <v>364</v>
      </c>
      <c r="B92" t="s">
        <v>11</v>
      </c>
      <c r="C92" t="s">
        <v>29</v>
      </c>
      <c r="D92" t="s">
        <v>47</v>
      </c>
      <c r="E92" t="s">
        <v>72</v>
      </c>
      <c r="F92" t="s">
        <v>22</v>
      </c>
      <c r="G92" t="s">
        <v>86</v>
      </c>
      <c r="H92" t="s">
        <v>61</v>
      </c>
      <c r="I92" t="s">
        <v>79</v>
      </c>
    </row>
    <row r="93" spans="1:9" x14ac:dyDescent="0.2">
      <c r="A93" t="s">
        <v>365</v>
      </c>
      <c r="B93" t="s">
        <v>11</v>
      </c>
      <c r="C93" t="s">
        <v>29</v>
      </c>
      <c r="D93" t="s">
        <v>79</v>
      </c>
      <c r="E93" t="s">
        <v>93</v>
      </c>
      <c r="F93" t="s">
        <v>22</v>
      </c>
      <c r="G93" t="s">
        <v>72</v>
      </c>
      <c r="H93" t="s">
        <v>61</v>
      </c>
      <c r="I93" t="s">
        <v>47</v>
      </c>
    </row>
    <row r="94" spans="1:9" x14ac:dyDescent="0.2">
      <c r="A94" t="s">
        <v>366</v>
      </c>
      <c r="B94" t="s">
        <v>11</v>
      </c>
      <c r="C94" t="s">
        <v>29</v>
      </c>
      <c r="D94" t="s">
        <v>47</v>
      </c>
      <c r="E94" t="s">
        <v>72</v>
      </c>
      <c r="F94" t="s">
        <v>22</v>
      </c>
      <c r="G94" t="s">
        <v>79</v>
      </c>
      <c r="H94" t="s">
        <v>61</v>
      </c>
      <c r="I94" t="s">
        <v>102</v>
      </c>
    </row>
    <row r="95" spans="1:9" x14ac:dyDescent="0.2">
      <c r="A95" t="s">
        <v>367</v>
      </c>
      <c r="B95" t="s">
        <v>11</v>
      </c>
      <c r="C95" t="s">
        <v>61</v>
      </c>
      <c r="D95" t="s">
        <v>29</v>
      </c>
      <c r="E95" t="s">
        <v>93</v>
      </c>
      <c r="F95" t="s">
        <v>22</v>
      </c>
      <c r="G95" t="s">
        <v>72</v>
      </c>
      <c r="H95" t="s">
        <v>86</v>
      </c>
      <c r="I95" t="s">
        <v>47</v>
      </c>
    </row>
    <row r="96" spans="1:9" x14ac:dyDescent="0.2">
      <c r="A96" t="s">
        <v>368</v>
      </c>
      <c r="B96" t="s">
        <v>11</v>
      </c>
      <c r="C96" t="s">
        <v>29</v>
      </c>
      <c r="D96" t="s">
        <v>47</v>
      </c>
      <c r="E96" t="s">
        <v>72</v>
      </c>
      <c r="F96" t="s">
        <v>22</v>
      </c>
      <c r="G96" t="s">
        <v>86</v>
      </c>
      <c r="H96" t="s">
        <v>61</v>
      </c>
      <c r="I96" t="s">
        <v>102</v>
      </c>
    </row>
    <row r="97" spans="1:9" x14ac:dyDescent="0.2">
      <c r="A97" t="s">
        <v>369</v>
      </c>
      <c r="B97" t="s">
        <v>11</v>
      </c>
      <c r="C97" t="s">
        <v>29</v>
      </c>
      <c r="D97" t="s">
        <v>72</v>
      </c>
      <c r="E97" t="s">
        <v>93</v>
      </c>
      <c r="F97" t="s">
        <v>22</v>
      </c>
      <c r="G97" t="s">
        <v>47</v>
      </c>
      <c r="H97" t="s">
        <v>61</v>
      </c>
      <c r="I97" t="s">
        <v>102</v>
      </c>
    </row>
    <row r="98" spans="1:9" x14ac:dyDescent="0.2">
      <c r="A98" t="s">
        <v>370</v>
      </c>
      <c r="B98" t="s">
        <v>11</v>
      </c>
      <c r="C98" t="s">
        <v>29</v>
      </c>
      <c r="D98" t="s">
        <v>47</v>
      </c>
      <c r="E98" t="s">
        <v>93</v>
      </c>
      <c r="F98" t="s">
        <v>22</v>
      </c>
      <c r="G98" t="s">
        <v>79</v>
      </c>
      <c r="H98" t="s">
        <v>61</v>
      </c>
      <c r="I98" t="s">
        <v>86</v>
      </c>
    </row>
    <row r="99" spans="1:9" x14ac:dyDescent="0.2">
      <c r="A99" t="s">
        <v>371</v>
      </c>
      <c r="B99" t="s">
        <v>11</v>
      </c>
      <c r="C99" t="s">
        <v>29</v>
      </c>
      <c r="D99" t="s">
        <v>47</v>
      </c>
      <c r="E99" t="s">
        <v>79</v>
      </c>
      <c r="F99" t="s">
        <v>22</v>
      </c>
      <c r="G99" t="s">
        <v>86</v>
      </c>
      <c r="H99" t="s">
        <v>61</v>
      </c>
      <c r="I99" t="s">
        <v>102</v>
      </c>
    </row>
    <row r="100" spans="1:9" x14ac:dyDescent="0.2">
      <c r="A100" t="s">
        <v>372</v>
      </c>
      <c r="B100" t="s">
        <v>11</v>
      </c>
      <c r="C100" t="s">
        <v>29</v>
      </c>
      <c r="D100" t="s">
        <v>47</v>
      </c>
      <c r="E100" t="s">
        <v>93</v>
      </c>
      <c r="F100" t="s">
        <v>22</v>
      </c>
      <c r="G100" t="s">
        <v>79</v>
      </c>
      <c r="H100" t="s">
        <v>61</v>
      </c>
      <c r="I100" t="s">
        <v>102</v>
      </c>
    </row>
    <row r="101" spans="1:9" x14ac:dyDescent="0.2">
      <c r="A101" t="s">
        <v>373</v>
      </c>
      <c r="B101" t="s">
        <v>11</v>
      </c>
      <c r="C101" t="s">
        <v>29</v>
      </c>
      <c r="D101" t="s">
        <v>47</v>
      </c>
      <c r="E101" t="s">
        <v>93</v>
      </c>
      <c r="F101" t="s">
        <v>22</v>
      </c>
      <c r="G101" t="s">
        <v>86</v>
      </c>
      <c r="H101" t="s">
        <v>61</v>
      </c>
      <c r="I101" t="s">
        <v>102</v>
      </c>
    </row>
    <row r="102" spans="1:9" x14ac:dyDescent="0.2">
      <c r="A102" t="s">
        <v>374</v>
      </c>
      <c r="B102" t="s">
        <v>11</v>
      </c>
      <c r="C102" t="s">
        <v>29</v>
      </c>
      <c r="D102" t="s">
        <v>47</v>
      </c>
      <c r="E102" t="s">
        <v>93</v>
      </c>
      <c r="F102" t="s">
        <v>22</v>
      </c>
      <c r="G102" t="s">
        <v>72</v>
      </c>
      <c r="H102" t="s">
        <v>79</v>
      </c>
      <c r="I102" t="s">
        <v>86</v>
      </c>
    </row>
    <row r="103" spans="1:9" x14ac:dyDescent="0.2">
      <c r="A103" t="s">
        <v>375</v>
      </c>
      <c r="B103" t="s">
        <v>11</v>
      </c>
      <c r="C103" t="s">
        <v>29</v>
      </c>
      <c r="D103" t="s">
        <v>47</v>
      </c>
      <c r="E103" t="s">
        <v>72</v>
      </c>
      <c r="F103" t="s">
        <v>22</v>
      </c>
      <c r="G103" t="s">
        <v>86</v>
      </c>
      <c r="H103" t="s">
        <v>79</v>
      </c>
      <c r="I103" t="s">
        <v>102</v>
      </c>
    </row>
    <row r="104" spans="1:9" x14ac:dyDescent="0.2">
      <c r="A104" t="s">
        <v>376</v>
      </c>
      <c r="B104" t="s">
        <v>11</v>
      </c>
      <c r="C104" t="s">
        <v>29</v>
      </c>
      <c r="D104" t="s">
        <v>72</v>
      </c>
      <c r="E104" t="s">
        <v>93</v>
      </c>
      <c r="F104" t="s">
        <v>22</v>
      </c>
      <c r="G104" t="s">
        <v>79</v>
      </c>
      <c r="H104" t="s">
        <v>47</v>
      </c>
      <c r="I104" t="s">
        <v>102</v>
      </c>
    </row>
    <row r="105" spans="1:9" x14ac:dyDescent="0.2">
      <c r="A105" t="s">
        <v>377</v>
      </c>
      <c r="B105" t="s">
        <v>11</v>
      </c>
      <c r="C105" t="s">
        <v>29</v>
      </c>
      <c r="D105" t="s">
        <v>47</v>
      </c>
      <c r="E105" t="s">
        <v>93</v>
      </c>
      <c r="F105" t="s">
        <v>22</v>
      </c>
      <c r="G105" t="s">
        <v>72</v>
      </c>
      <c r="H105" t="s">
        <v>86</v>
      </c>
      <c r="I105" t="s">
        <v>102</v>
      </c>
    </row>
    <row r="106" spans="1:9" x14ac:dyDescent="0.2">
      <c r="A106" t="s">
        <v>378</v>
      </c>
      <c r="B106" t="s">
        <v>11</v>
      </c>
      <c r="C106" t="s">
        <v>29</v>
      </c>
      <c r="D106" t="s">
        <v>47</v>
      </c>
      <c r="E106" t="s">
        <v>93</v>
      </c>
      <c r="F106" t="s">
        <v>22</v>
      </c>
      <c r="G106" t="s">
        <v>79</v>
      </c>
      <c r="H106" t="s">
        <v>86</v>
      </c>
      <c r="I106" t="s">
        <v>102</v>
      </c>
    </row>
    <row r="107" spans="1:9" x14ac:dyDescent="0.2">
      <c r="A107" t="s">
        <v>379</v>
      </c>
      <c r="B107" t="s">
        <v>11</v>
      </c>
      <c r="C107" t="s">
        <v>54</v>
      </c>
      <c r="D107" t="s">
        <v>29</v>
      </c>
      <c r="E107" t="s">
        <v>72</v>
      </c>
      <c r="F107" t="s">
        <v>22</v>
      </c>
      <c r="G107" t="s">
        <v>86</v>
      </c>
      <c r="H107" t="s">
        <v>61</v>
      </c>
      <c r="I107" t="s">
        <v>79</v>
      </c>
    </row>
    <row r="108" spans="1:9" x14ac:dyDescent="0.2">
      <c r="A108" t="s">
        <v>380</v>
      </c>
      <c r="B108" t="s">
        <v>29</v>
      </c>
      <c r="C108" t="s">
        <v>72</v>
      </c>
      <c r="D108" t="s">
        <v>54</v>
      </c>
      <c r="E108" t="s">
        <v>93</v>
      </c>
      <c r="F108" t="s">
        <v>22</v>
      </c>
      <c r="G108" t="s">
        <v>11</v>
      </c>
      <c r="H108" t="s">
        <v>61</v>
      </c>
      <c r="I108" t="s">
        <v>79</v>
      </c>
    </row>
    <row r="109" spans="1:9" x14ac:dyDescent="0.2">
      <c r="A109" t="s">
        <v>381</v>
      </c>
      <c r="B109" t="s">
        <v>22</v>
      </c>
      <c r="C109" t="s">
        <v>29</v>
      </c>
      <c r="D109" t="s">
        <v>79</v>
      </c>
      <c r="E109" t="s">
        <v>72</v>
      </c>
      <c r="F109" t="s">
        <v>54</v>
      </c>
      <c r="G109" t="s">
        <v>11</v>
      </c>
      <c r="H109" t="s">
        <v>61</v>
      </c>
      <c r="I109" t="s">
        <v>102</v>
      </c>
    </row>
    <row r="110" spans="1:9" x14ac:dyDescent="0.2">
      <c r="A110" t="s">
        <v>382</v>
      </c>
      <c r="B110" t="s">
        <v>29</v>
      </c>
      <c r="C110" t="s">
        <v>72</v>
      </c>
      <c r="D110" t="s">
        <v>54</v>
      </c>
      <c r="E110" t="s">
        <v>93</v>
      </c>
      <c r="F110" t="s">
        <v>22</v>
      </c>
      <c r="G110" t="s">
        <v>11</v>
      </c>
      <c r="H110" t="s">
        <v>61</v>
      </c>
      <c r="I110" t="s">
        <v>86</v>
      </c>
    </row>
    <row r="111" spans="1:9" x14ac:dyDescent="0.2">
      <c r="A111" t="s">
        <v>383</v>
      </c>
      <c r="B111" t="s">
        <v>11</v>
      </c>
      <c r="C111" t="s">
        <v>54</v>
      </c>
      <c r="D111" t="s">
        <v>29</v>
      </c>
      <c r="E111" t="s">
        <v>72</v>
      </c>
      <c r="F111" t="s">
        <v>22</v>
      </c>
      <c r="G111" t="s">
        <v>86</v>
      </c>
      <c r="H111" t="s">
        <v>61</v>
      </c>
      <c r="I111" t="s">
        <v>102</v>
      </c>
    </row>
    <row r="112" spans="1:9" x14ac:dyDescent="0.2">
      <c r="A112" t="s">
        <v>384</v>
      </c>
      <c r="B112" t="s">
        <v>29</v>
      </c>
      <c r="C112" t="s">
        <v>72</v>
      </c>
      <c r="D112" t="s">
        <v>54</v>
      </c>
      <c r="E112" t="s">
        <v>93</v>
      </c>
      <c r="F112" t="s">
        <v>22</v>
      </c>
      <c r="G112" t="s">
        <v>11</v>
      </c>
      <c r="H112" t="s">
        <v>61</v>
      </c>
      <c r="I112" t="s">
        <v>102</v>
      </c>
    </row>
    <row r="113" spans="1:9" x14ac:dyDescent="0.2">
      <c r="A113" t="s">
        <v>385</v>
      </c>
      <c r="B113" t="s">
        <v>11</v>
      </c>
      <c r="C113" t="s">
        <v>54</v>
      </c>
      <c r="D113" t="s">
        <v>29</v>
      </c>
      <c r="E113" t="s">
        <v>93</v>
      </c>
      <c r="F113" t="s">
        <v>22</v>
      </c>
      <c r="G113" t="s">
        <v>86</v>
      </c>
      <c r="H113" t="s">
        <v>61</v>
      </c>
      <c r="I113" t="s">
        <v>79</v>
      </c>
    </row>
    <row r="114" spans="1:9" x14ac:dyDescent="0.2">
      <c r="A114" t="s">
        <v>386</v>
      </c>
      <c r="B114" t="s">
        <v>11</v>
      </c>
      <c r="C114" t="s">
        <v>54</v>
      </c>
      <c r="D114" t="s">
        <v>29</v>
      </c>
      <c r="E114" t="s">
        <v>79</v>
      </c>
      <c r="F114" t="s">
        <v>22</v>
      </c>
      <c r="G114" t="s">
        <v>86</v>
      </c>
      <c r="H114" t="s">
        <v>61</v>
      </c>
      <c r="I114" t="s">
        <v>102</v>
      </c>
    </row>
    <row r="115" spans="1:9" x14ac:dyDescent="0.2">
      <c r="A115" t="s">
        <v>387</v>
      </c>
      <c r="B115" t="s">
        <v>22</v>
      </c>
      <c r="C115" t="s">
        <v>29</v>
      </c>
      <c r="D115" t="s">
        <v>79</v>
      </c>
      <c r="E115" t="s">
        <v>93</v>
      </c>
      <c r="F115" t="s">
        <v>54</v>
      </c>
      <c r="G115" t="s">
        <v>11</v>
      </c>
      <c r="H115" t="s">
        <v>61</v>
      </c>
      <c r="I115" t="s">
        <v>102</v>
      </c>
    </row>
    <row r="116" spans="1:9" x14ac:dyDescent="0.2">
      <c r="A116" t="s">
        <v>388</v>
      </c>
      <c r="B116" t="s">
        <v>11</v>
      </c>
      <c r="C116" t="s">
        <v>54</v>
      </c>
      <c r="D116" t="s">
        <v>29</v>
      </c>
      <c r="E116" t="s">
        <v>93</v>
      </c>
      <c r="F116" t="s">
        <v>22</v>
      </c>
      <c r="G116" t="s">
        <v>86</v>
      </c>
      <c r="H116" t="s">
        <v>61</v>
      </c>
      <c r="I116" t="s">
        <v>102</v>
      </c>
    </row>
    <row r="117" spans="1:9" x14ac:dyDescent="0.2">
      <c r="A117" t="s">
        <v>389</v>
      </c>
      <c r="B117" t="s">
        <v>11</v>
      </c>
      <c r="C117" t="s">
        <v>29</v>
      </c>
      <c r="D117" t="s">
        <v>72</v>
      </c>
      <c r="E117" t="s">
        <v>93</v>
      </c>
      <c r="F117" t="s">
        <v>22</v>
      </c>
      <c r="G117" t="s">
        <v>86</v>
      </c>
      <c r="H117" t="s">
        <v>54</v>
      </c>
      <c r="I117" t="s">
        <v>79</v>
      </c>
    </row>
    <row r="118" spans="1:9" x14ac:dyDescent="0.2">
      <c r="A118" t="s">
        <v>390</v>
      </c>
      <c r="B118" t="s">
        <v>11</v>
      </c>
      <c r="C118" t="s">
        <v>29</v>
      </c>
      <c r="D118" t="s">
        <v>54</v>
      </c>
      <c r="E118" t="s">
        <v>72</v>
      </c>
      <c r="F118" t="s">
        <v>22</v>
      </c>
      <c r="G118" t="s">
        <v>86</v>
      </c>
      <c r="H118" t="s">
        <v>79</v>
      </c>
      <c r="I118" t="s">
        <v>102</v>
      </c>
    </row>
    <row r="119" spans="1:9" x14ac:dyDescent="0.2">
      <c r="A119" t="s">
        <v>391</v>
      </c>
      <c r="B119" t="s">
        <v>11</v>
      </c>
      <c r="C119" t="s">
        <v>29</v>
      </c>
      <c r="D119" t="s">
        <v>72</v>
      </c>
      <c r="E119" t="s">
        <v>93</v>
      </c>
      <c r="F119" t="s">
        <v>22</v>
      </c>
      <c r="G119" t="s">
        <v>79</v>
      </c>
      <c r="H119" t="s">
        <v>54</v>
      </c>
      <c r="I119" t="s">
        <v>102</v>
      </c>
    </row>
    <row r="120" spans="1:9" x14ac:dyDescent="0.2">
      <c r="A120" t="s">
        <v>392</v>
      </c>
      <c r="B120" t="s">
        <v>11</v>
      </c>
      <c r="C120" t="s">
        <v>29</v>
      </c>
      <c r="D120" t="s">
        <v>72</v>
      </c>
      <c r="E120" t="s">
        <v>93</v>
      </c>
      <c r="F120" t="s">
        <v>22</v>
      </c>
      <c r="G120" t="s">
        <v>86</v>
      </c>
      <c r="H120" t="s">
        <v>54</v>
      </c>
      <c r="I120" t="s">
        <v>102</v>
      </c>
    </row>
    <row r="121" spans="1:9" x14ac:dyDescent="0.2">
      <c r="A121" t="s">
        <v>393</v>
      </c>
      <c r="B121" t="s">
        <v>11</v>
      </c>
      <c r="C121" t="s">
        <v>29</v>
      </c>
      <c r="D121" t="s">
        <v>54</v>
      </c>
      <c r="E121" t="s">
        <v>93</v>
      </c>
      <c r="F121" t="s">
        <v>22</v>
      </c>
      <c r="G121" t="s">
        <v>79</v>
      </c>
      <c r="H121" t="s">
        <v>86</v>
      </c>
      <c r="I121" t="s">
        <v>102</v>
      </c>
    </row>
    <row r="122" spans="1:9" x14ac:dyDescent="0.2">
      <c r="A122" t="s">
        <v>394</v>
      </c>
      <c r="B122" t="s">
        <v>11</v>
      </c>
      <c r="C122" t="s">
        <v>61</v>
      </c>
      <c r="D122" t="s">
        <v>29</v>
      </c>
      <c r="E122" t="s">
        <v>93</v>
      </c>
      <c r="F122" t="s">
        <v>22</v>
      </c>
      <c r="G122" t="s">
        <v>72</v>
      </c>
      <c r="H122" t="s">
        <v>86</v>
      </c>
      <c r="I122" t="s">
        <v>79</v>
      </c>
    </row>
    <row r="123" spans="1:9" x14ac:dyDescent="0.2">
      <c r="A123" t="s">
        <v>395</v>
      </c>
      <c r="B123" t="s">
        <v>11</v>
      </c>
      <c r="C123" t="s">
        <v>29</v>
      </c>
      <c r="D123" t="s">
        <v>72</v>
      </c>
      <c r="E123" t="s">
        <v>79</v>
      </c>
      <c r="F123" t="s">
        <v>22</v>
      </c>
      <c r="G123" t="s">
        <v>86</v>
      </c>
      <c r="H123" t="s">
        <v>61</v>
      </c>
      <c r="I123" t="s">
        <v>102</v>
      </c>
    </row>
    <row r="124" spans="1:9" x14ac:dyDescent="0.2">
      <c r="A124" t="s">
        <v>396</v>
      </c>
      <c r="B124" t="s">
        <v>11</v>
      </c>
      <c r="C124" t="s">
        <v>29</v>
      </c>
      <c r="D124" t="s">
        <v>79</v>
      </c>
      <c r="E124" t="s">
        <v>93</v>
      </c>
      <c r="F124" t="s">
        <v>22</v>
      </c>
      <c r="G124" t="s">
        <v>72</v>
      </c>
      <c r="H124" t="s">
        <v>61</v>
      </c>
      <c r="I124" t="s">
        <v>102</v>
      </c>
    </row>
    <row r="125" spans="1:9" x14ac:dyDescent="0.2">
      <c r="A125" t="s">
        <v>397</v>
      </c>
      <c r="B125" t="s">
        <v>11</v>
      </c>
      <c r="C125" t="s">
        <v>61</v>
      </c>
      <c r="D125" t="s">
        <v>29</v>
      </c>
      <c r="E125" t="s">
        <v>93</v>
      </c>
      <c r="F125" t="s">
        <v>22</v>
      </c>
      <c r="G125" t="s">
        <v>72</v>
      </c>
      <c r="H125" t="s">
        <v>86</v>
      </c>
      <c r="I125" t="s">
        <v>102</v>
      </c>
    </row>
    <row r="126" spans="1:9" x14ac:dyDescent="0.2">
      <c r="A126" t="s">
        <v>398</v>
      </c>
      <c r="B126" t="s">
        <v>11</v>
      </c>
      <c r="C126" t="s">
        <v>29</v>
      </c>
      <c r="D126" t="s">
        <v>79</v>
      </c>
      <c r="E126" t="s">
        <v>93</v>
      </c>
      <c r="F126" t="s">
        <v>22</v>
      </c>
      <c r="G126" t="s">
        <v>86</v>
      </c>
      <c r="H126" t="s">
        <v>61</v>
      </c>
      <c r="I126" t="s">
        <v>102</v>
      </c>
    </row>
    <row r="127" spans="1:9" x14ac:dyDescent="0.2">
      <c r="A127" t="s">
        <v>399</v>
      </c>
      <c r="B127" t="s">
        <v>11</v>
      </c>
      <c r="C127" t="s">
        <v>29</v>
      </c>
      <c r="D127" t="s">
        <v>72</v>
      </c>
      <c r="E127" t="s">
        <v>93</v>
      </c>
      <c r="F127" t="s">
        <v>22</v>
      </c>
      <c r="G127" t="s">
        <v>79</v>
      </c>
      <c r="H127" t="s">
        <v>86</v>
      </c>
      <c r="I127" t="s">
        <v>102</v>
      </c>
    </row>
    <row r="128" spans="1:9" x14ac:dyDescent="0.2">
      <c r="A128" t="s">
        <v>400</v>
      </c>
      <c r="B128" t="s">
        <v>11</v>
      </c>
      <c r="C128" t="s">
        <v>54</v>
      </c>
      <c r="D128" t="s">
        <v>79</v>
      </c>
      <c r="E128" t="s">
        <v>47</v>
      </c>
      <c r="F128" t="s">
        <v>22</v>
      </c>
      <c r="G128" t="s">
        <v>72</v>
      </c>
      <c r="H128" t="s">
        <v>61</v>
      </c>
      <c r="I128" t="s">
        <v>36</v>
      </c>
    </row>
    <row r="129" spans="1:9" x14ac:dyDescent="0.2">
      <c r="A129" t="s">
        <v>401</v>
      </c>
      <c r="B129" t="s">
        <v>22</v>
      </c>
      <c r="C129" t="s">
        <v>54</v>
      </c>
      <c r="D129" t="s">
        <v>47</v>
      </c>
      <c r="E129" t="s">
        <v>72</v>
      </c>
      <c r="F129" t="s">
        <v>86</v>
      </c>
      <c r="G129" t="s">
        <v>11</v>
      </c>
      <c r="H129" t="s">
        <v>61</v>
      </c>
      <c r="I129" t="s">
        <v>36</v>
      </c>
    </row>
    <row r="130" spans="1:9" x14ac:dyDescent="0.2">
      <c r="A130" t="s">
        <v>402</v>
      </c>
      <c r="B130" t="s">
        <v>11</v>
      </c>
      <c r="C130" t="s">
        <v>72</v>
      </c>
      <c r="D130" t="s">
        <v>54</v>
      </c>
      <c r="E130" t="s">
        <v>93</v>
      </c>
      <c r="F130" t="s">
        <v>22</v>
      </c>
      <c r="G130" t="s">
        <v>47</v>
      </c>
      <c r="H130" t="s">
        <v>61</v>
      </c>
      <c r="I130" t="s">
        <v>36</v>
      </c>
    </row>
    <row r="131" spans="1:9" x14ac:dyDescent="0.2">
      <c r="A131" t="s">
        <v>403</v>
      </c>
      <c r="B131" t="s">
        <v>11</v>
      </c>
      <c r="C131" t="s">
        <v>36</v>
      </c>
      <c r="D131" t="s">
        <v>54</v>
      </c>
      <c r="E131" t="s">
        <v>47</v>
      </c>
      <c r="F131" t="s">
        <v>22</v>
      </c>
      <c r="G131" t="s">
        <v>72</v>
      </c>
      <c r="H131" t="s">
        <v>61</v>
      </c>
      <c r="I131" t="s">
        <v>102</v>
      </c>
    </row>
    <row r="132" spans="1:9" x14ac:dyDescent="0.2">
      <c r="A132" t="s">
        <v>404</v>
      </c>
      <c r="B132" t="s">
        <v>11</v>
      </c>
      <c r="C132" t="s">
        <v>36</v>
      </c>
      <c r="D132" t="s">
        <v>54</v>
      </c>
      <c r="E132" t="s">
        <v>47</v>
      </c>
      <c r="F132" t="s">
        <v>22</v>
      </c>
      <c r="G132" t="s">
        <v>79</v>
      </c>
      <c r="H132" t="s">
        <v>61</v>
      </c>
      <c r="I132" t="s">
        <v>86</v>
      </c>
    </row>
    <row r="133" spans="1:9" x14ac:dyDescent="0.2">
      <c r="A133" t="s">
        <v>405</v>
      </c>
      <c r="B133" t="s">
        <v>11</v>
      </c>
      <c r="C133" t="s">
        <v>36</v>
      </c>
      <c r="D133" t="s">
        <v>54</v>
      </c>
      <c r="E133" t="s">
        <v>93</v>
      </c>
      <c r="F133" t="s">
        <v>22</v>
      </c>
      <c r="G133" t="s">
        <v>79</v>
      </c>
      <c r="H133" t="s">
        <v>61</v>
      </c>
      <c r="I133" t="s">
        <v>47</v>
      </c>
    </row>
    <row r="134" spans="1:9" x14ac:dyDescent="0.2">
      <c r="A134" t="s">
        <v>406</v>
      </c>
      <c r="B134" t="s">
        <v>11</v>
      </c>
      <c r="C134" t="s">
        <v>36</v>
      </c>
      <c r="D134" t="s">
        <v>54</v>
      </c>
      <c r="E134" t="s">
        <v>47</v>
      </c>
      <c r="F134" t="s">
        <v>22</v>
      </c>
      <c r="G134" t="s">
        <v>79</v>
      </c>
      <c r="H134" t="s">
        <v>61</v>
      </c>
      <c r="I134" t="s">
        <v>102</v>
      </c>
    </row>
    <row r="135" spans="1:9" x14ac:dyDescent="0.2">
      <c r="A135" t="s">
        <v>407</v>
      </c>
      <c r="B135" t="s">
        <v>22</v>
      </c>
      <c r="C135" t="s">
        <v>54</v>
      </c>
      <c r="D135" t="s">
        <v>47</v>
      </c>
      <c r="E135" t="s">
        <v>93</v>
      </c>
      <c r="F135" t="s">
        <v>86</v>
      </c>
      <c r="G135" t="s">
        <v>11</v>
      </c>
      <c r="H135" t="s">
        <v>61</v>
      </c>
      <c r="I135" t="s">
        <v>36</v>
      </c>
    </row>
    <row r="136" spans="1:9" x14ac:dyDescent="0.2">
      <c r="A136" t="s">
        <v>408</v>
      </c>
      <c r="B136" t="s">
        <v>36</v>
      </c>
      <c r="C136" t="s">
        <v>54</v>
      </c>
      <c r="D136" t="s">
        <v>47</v>
      </c>
      <c r="E136" t="s">
        <v>86</v>
      </c>
      <c r="F136" t="s">
        <v>22</v>
      </c>
      <c r="G136" t="s">
        <v>11</v>
      </c>
      <c r="H136" t="s">
        <v>61</v>
      </c>
      <c r="I136" t="s">
        <v>102</v>
      </c>
    </row>
    <row r="137" spans="1:9" x14ac:dyDescent="0.2">
      <c r="A137" t="s">
        <v>409</v>
      </c>
      <c r="B137" t="s">
        <v>36</v>
      </c>
      <c r="C137" t="s">
        <v>54</v>
      </c>
      <c r="D137" t="s">
        <v>47</v>
      </c>
      <c r="E137" t="s">
        <v>93</v>
      </c>
      <c r="F137" t="s">
        <v>22</v>
      </c>
      <c r="G137" t="s">
        <v>11</v>
      </c>
      <c r="H137" t="s">
        <v>61</v>
      </c>
      <c r="I137" t="s">
        <v>102</v>
      </c>
    </row>
    <row r="138" spans="1:9" x14ac:dyDescent="0.2">
      <c r="A138" t="s">
        <v>410</v>
      </c>
      <c r="B138" t="s">
        <v>11</v>
      </c>
      <c r="C138" t="s">
        <v>36</v>
      </c>
      <c r="D138" t="s">
        <v>54</v>
      </c>
      <c r="E138" t="s">
        <v>72</v>
      </c>
      <c r="F138" t="s">
        <v>22</v>
      </c>
      <c r="G138" t="s">
        <v>86</v>
      </c>
      <c r="H138" t="s">
        <v>79</v>
      </c>
      <c r="I138" t="s">
        <v>47</v>
      </c>
    </row>
    <row r="139" spans="1:9" x14ac:dyDescent="0.2">
      <c r="A139" t="s">
        <v>411</v>
      </c>
      <c r="B139" t="s">
        <v>11</v>
      </c>
      <c r="C139" t="s">
        <v>36</v>
      </c>
      <c r="D139" t="s">
        <v>72</v>
      </c>
      <c r="E139" t="s">
        <v>93</v>
      </c>
      <c r="F139" t="s">
        <v>22</v>
      </c>
      <c r="G139" t="s">
        <v>79</v>
      </c>
      <c r="H139" t="s">
        <v>54</v>
      </c>
      <c r="I139" t="s">
        <v>47</v>
      </c>
    </row>
    <row r="140" spans="1:9" x14ac:dyDescent="0.2">
      <c r="A140" t="s">
        <v>412</v>
      </c>
      <c r="B140" t="s">
        <v>11</v>
      </c>
      <c r="C140" t="s">
        <v>36</v>
      </c>
      <c r="D140" t="s">
        <v>54</v>
      </c>
      <c r="E140" t="s">
        <v>47</v>
      </c>
      <c r="F140" t="s">
        <v>22</v>
      </c>
      <c r="G140" t="s">
        <v>72</v>
      </c>
      <c r="H140" t="s">
        <v>79</v>
      </c>
      <c r="I140" t="s">
        <v>102</v>
      </c>
    </row>
    <row r="141" spans="1:9" x14ac:dyDescent="0.2">
      <c r="A141" t="s">
        <v>413</v>
      </c>
      <c r="B141" t="s">
        <v>11</v>
      </c>
      <c r="C141" t="s">
        <v>36</v>
      </c>
      <c r="D141" t="s">
        <v>54</v>
      </c>
      <c r="E141" t="s">
        <v>93</v>
      </c>
      <c r="F141" t="s">
        <v>22</v>
      </c>
      <c r="G141" t="s">
        <v>72</v>
      </c>
      <c r="H141" t="s">
        <v>86</v>
      </c>
      <c r="I141" t="s">
        <v>47</v>
      </c>
    </row>
    <row r="142" spans="1:9" x14ac:dyDescent="0.2">
      <c r="A142" t="s">
        <v>414</v>
      </c>
      <c r="B142" t="s">
        <v>11</v>
      </c>
      <c r="C142" t="s">
        <v>36</v>
      </c>
      <c r="D142" t="s">
        <v>47</v>
      </c>
      <c r="E142" t="s">
        <v>72</v>
      </c>
      <c r="F142" t="s">
        <v>22</v>
      </c>
      <c r="G142" t="s">
        <v>86</v>
      </c>
      <c r="H142" t="s">
        <v>54</v>
      </c>
      <c r="I142" t="s">
        <v>102</v>
      </c>
    </row>
    <row r="143" spans="1:9" x14ac:dyDescent="0.2">
      <c r="A143" t="s">
        <v>415</v>
      </c>
      <c r="B143" t="s">
        <v>11</v>
      </c>
      <c r="C143" t="s">
        <v>36</v>
      </c>
      <c r="D143" t="s">
        <v>54</v>
      </c>
      <c r="E143" t="s">
        <v>93</v>
      </c>
      <c r="F143" t="s">
        <v>22</v>
      </c>
      <c r="G143" t="s">
        <v>72</v>
      </c>
      <c r="H143" t="s">
        <v>47</v>
      </c>
      <c r="I143" t="s">
        <v>102</v>
      </c>
    </row>
    <row r="144" spans="1:9" x14ac:dyDescent="0.2">
      <c r="A144" t="s">
        <v>416</v>
      </c>
      <c r="B144" t="s">
        <v>11</v>
      </c>
      <c r="C144" t="s">
        <v>36</v>
      </c>
      <c r="D144" t="s">
        <v>47</v>
      </c>
      <c r="E144" t="s">
        <v>93</v>
      </c>
      <c r="F144" t="s">
        <v>22</v>
      </c>
      <c r="G144" t="s">
        <v>79</v>
      </c>
      <c r="H144" t="s">
        <v>54</v>
      </c>
      <c r="I144" t="s">
        <v>86</v>
      </c>
    </row>
    <row r="145" spans="1:9" x14ac:dyDescent="0.2">
      <c r="A145" t="s">
        <v>417</v>
      </c>
      <c r="B145" t="s">
        <v>11</v>
      </c>
      <c r="C145" t="s">
        <v>36</v>
      </c>
      <c r="D145" t="s">
        <v>47</v>
      </c>
      <c r="E145" t="s">
        <v>79</v>
      </c>
      <c r="F145" t="s">
        <v>22</v>
      </c>
      <c r="G145" t="s">
        <v>86</v>
      </c>
      <c r="H145" t="s">
        <v>54</v>
      </c>
      <c r="I145" t="s">
        <v>102</v>
      </c>
    </row>
    <row r="146" spans="1:9" x14ac:dyDescent="0.2">
      <c r="A146" t="s">
        <v>418</v>
      </c>
      <c r="B146" t="s">
        <v>11</v>
      </c>
      <c r="C146" t="s">
        <v>36</v>
      </c>
      <c r="D146" t="s">
        <v>54</v>
      </c>
      <c r="E146" t="s">
        <v>93</v>
      </c>
      <c r="F146" t="s">
        <v>22</v>
      </c>
      <c r="G146" t="s">
        <v>47</v>
      </c>
      <c r="H146" t="s">
        <v>79</v>
      </c>
      <c r="I146" t="s">
        <v>102</v>
      </c>
    </row>
    <row r="147" spans="1:9" x14ac:dyDescent="0.2">
      <c r="A147" t="s">
        <v>419</v>
      </c>
      <c r="B147" t="s">
        <v>22</v>
      </c>
      <c r="C147" t="s">
        <v>36</v>
      </c>
      <c r="D147" t="s">
        <v>47</v>
      </c>
      <c r="E147" t="s">
        <v>93</v>
      </c>
      <c r="F147" t="s">
        <v>54</v>
      </c>
      <c r="G147" t="s">
        <v>11</v>
      </c>
      <c r="H147" t="s">
        <v>86</v>
      </c>
      <c r="I147" t="s">
        <v>102</v>
      </c>
    </row>
    <row r="148" spans="1:9" x14ac:dyDescent="0.2">
      <c r="A148" t="s">
        <v>420</v>
      </c>
      <c r="B148" t="s">
        <v>11</v>
      </c>
      <c r="C148" t="s">
        <v>36</v>
      </c>
      <c r="D148" t="s">
        <v>47</v>
      </c>
      <c r="E148" t="s">
        <v>72</v>
      </c>
      <c r="F148" t="s">
        <v>22</v>
      </c>
      <c r="G148" t="s">
        <v>86</v>
      </c>
      <c r="H148" t="s">
        <v>61</v>
      </c>
      <c r="I148" t="s">
        <v>79</v>
      </c>
    </row>
    <row r="149" spans="1:9" x14ac:dyDescent="0.2">
      <c r="A149" t="s">
        <v>421</v>
      </c>
      <c r="B149" t="s">
        <v>11</v>
      </c>
      <c r="C149" t="s">
        <v>36</v>
      </c>
      <c r="D149" t="s">
        <v>72</v>
      </c>
      <c r="E149" t="s">
        <v>93</v>
      </c>
      <c r="F149" t="s">
        <v>22</v>
      </c>
      <c r="G149" t="s">
        <v>79</v>
      </c>
      <c r="H149" t="s">
        <v>61</v>
      </c>
      <c r="I149" t="s">
        <v>47</v>
      </c>
    </row>
    <row r="150" spans="1:9" x14ac:dyDescent="0.2">
      <c r="A150" t="s">
        <v>422</v>
      </c>
      <c r="B150" t="s">
        <v>11</v>
      </c>
      <c r="C150" t="s">
        <v>36</v>
      </c>
      <c r="D150" t="s">
        <v>47</v>
      </c>
      <c r="E150" t="s">
        <v>72</v>
      </c>
      <c r="F150" t="s">
        <v>22</v>
      </c>
      <c r="G150" t="s">
        <v>79</v>
      </c>
      <c r="H150" t="s">
        <v>61</v>
      </c>
      <c r="I150" t="s">
        <v>102</v>
      </c>
    </row>
    <row r="151" spans="1:9" x14ac:dyDescent="0.2">
      <c r="A151" t="s">
        <v>423</v>
      </c>
      <c r="B151" t="s">
        <v>11</v>
      </c>
      <c r="C151" t="s">
        <v>36</v>
      </c>
      <c r="D151" t="s">
        <v>47</v>
      </c>
      <c r="E151" t="s">
        <v>93</v>
      </c>
      <c r="F151" t="s">
        <v>22</v>
      </c>
      <c r="G151" t="s">
        <v>72</v>
      </c>
      <c r="H151" t="s">
        <v>61</v>
      </c>
      <c r="I151" t="s">
        <v>86</v>
      </c>
    </row>
    <row r="152" spans="1:9" x14ac:dyDescent="0.2">
      <c r="A152" t="s">
        <v>424</v>
      </c>
      <c r="B152" t="s">
        <v>11</v>
      </c>
      <c r="C152" t="s">
        <v>36</v>
      </c>
      <c r="D152" t="s">
        <v>47</v>
      </c>
      <c r="E152" t="s">
        <v>72</v>
      </c>
      <c r="F152" t="s">
        <v>22</v>
      </c>
      <c r="G152" t="s">
        <v>86</v>
      </c>
      <c r="H152" t="s">
        <v>61</v>
      </c>
      <c r="I152" t="s">
        <v>102</v>
      </c>
    </row>
    <row r="153" spans="1:9" x14ac:dyDescent="0.2">
      <c r="A153" t="s">
        <v>425</v>
      </c>
      <c r="B153" t="s">
        <v>11</v>
      </c>
      <c r="C153" t="s">
        <v>36</v>
      </c>
      <c r="D153" t="s">
        <v>47</v>
      </c>
      <c r="E153" t="s">
        <v>93</v>
      </c>
      <c r="F153" t="s">
        <v>22</v>
      </c>
      <c r="G153" t="s">
        <v>72</v>
      </c>
      <c r="H153" t="s">
        <v>61</v>
      </c>
      <c r="I153" t="s">
        <v>102</v>
      </c>
    </row>
    <row r="154" spans="1:9" x14ac:dyDescent="0.2">
      <c r="A154" t="s">
        <v>426</v>
      </c>
      <c r="B154" t="s">
        <v>11</v>
      </c>
      <c r="C154" t="s">
        <v>36</v>
      </c>
      <c r="D154" t="s">
        <v>47</v>
      </c>
      <c r="E154" t="s">
        <v>93</v>
      </c>
      <c r="F154" t="s">
        <v>22</v>
      </c>
      <c r="G154" t="s">
        <v>79</v>
      </c>
      <c r="H154" t="s">
        <v>61</v>
      </c>
      <c r="I154" t="s">
        <v>86</v>
      </c>
    </row>
    <row r="155" spans="1:9" x14ac:dyDescent="0.2">
      <c r="A155" t="s">
        <v>427</v>
      </c>
      <c r="B155" t="s">
        <v>11</v>
      </c>
      <c r="C155" t="s">
        <v>36</v>
      </c>
      <c r="D155" t="s">
        <v>47</v>
      </c>
      <c r="E155" t="s">
        <v>79</v>
      </c>
      <c r="F155" t="s">
        <v>22</v>
      </c>
      <c r="G155" t="s">
        <v>86</v>
      </c>
      <c r="H155" t="s">
        <v>61</v>
      </c>
      <c r="I155" t="s">
        <v>102</v>
      </c>
    </row>
    <row r="156" spans="1:9" x14ac:dyDescent="0.2">
      <c r="A156" t="s">
        <v>428</v>
      </c>
      <c r="B156" t="s">
        <v>11</v>
      </c>
      <c r="C156" t="s">
        <v>36</v>
      </c>
      <c r="D156" t="s">
        <v>47</v>
      </c>
      <c r="E156" t="s">
        <v>93</v>
      </c>
      <c r="F156" t="s">
        <v>22</v>
      </c>
      <c r="G156" t="s">
        <v>79</v>
      </c>
      <c r="H156" t="s">
        <v>61</v>
      </c>
      <c r="I156" t="s">
        <v>102</v>
      </c>
    </row>
    <row r="157" spans="1:9" x14ac:dyDescent="0.2">
      <c r="A157" t="s">
        <v>429</v>
      </c>
      <c r="B157" t="s">
        <v>11</v>
      </c>
      <c r="C157" t="s">
        <v>36</v>
      </c>
      <c r="D157" t="s">
        <v>47</v>
      </c>
      <c r="E157" t="s">
        <v>93</v>
      </c>
      <c r="F157" t="s">
        <v>22</v>
      </c>
      <c r="G157" t="s">
        <v>86</v>
      </c>
      <c r="H157" t="s">
        <v>61</v>
      </c>
      <c r="I157" t="s">
        <v>102</v>
      </c>
    </row>
    <row r="158" spans="1:9" x14ac:dyDescent="0.2">
      <c r="A158" t="s">
        <v>430</v>
      </c>
      <c r="B158" t="s">
        <v>11</v>
      </c>
      <c r="C158" t="s">
        <v>36</v>
      </c>
      <c r="D158" t="s">
        <v>47</v>
      </c>
      <c r="E158" t="s">
        <v>93</v>
      </c>
      <c r="F158" t="s">
        <v>22</v>
      </c>
      <c r="G158" t="s">
        <v>72</v>
      </c>
      <c r="H158" t="s">
        <v>79</v>
      </c>
      <c r="I158" t="s">
        <v>86</v>
      </c>
    </row>
    <row r="159" spans="1:9" x14ac:dyDescent="0.2">
      <c r="A159" t="s">
        <v>431</v>
      </c>
      <c r="B159" t="s">
        <v>11</v>
      </c>
      <c r="C159" t="s">
        <v>36</v>
      </c>
      <c r="D159" t="s">
        <v>47</v>
      </c>
      <c r="E159" t="s">
        <v>72</v>
      </c>
      <c r="F159" t="s">
        <v>22</v>
      </c>
      <c r="G159" t="s">
        <v>86</v>
      </c>
      <c r="H159" t="s">
        <v>79</v>
      </c>
      <c r="I159" t="s">
        <v>102</v>
      </c>
    </row>
    <row r="160" spans="1:9" x14ac:dyDescent="0.2">
      <c r="A160" t="s">
        <v>432</v>
      </c>
      <c r="B160" t="s">
        <v>11</v>
      </c>
      <c r="C160" t="s">
        <v>36</v>
      </c>
      <c r="D160" t="s">
        <v>72</v>
      </c>
      <c r="E160" t="s">
        <v>93</v>
      </c>
      <c r="F160" t="s">
        <v>22</v>
      </c>
      <c r="G160" t="s">
        <v>79</v>
      </c>
      <c r="H160" t="s">
        <v>47</v>
      </c>
      <c r="I160" t="s">
        <v>102</v>
      </c>
    </row>
    <row r="161" spans="1:9" x14ac:dyDescent="0.2">
      <c r="A161" t="s">
        <v>433</v>
      </c>
      <c r="B161" t="s">
        <v>11</v>
      </c>
      <c r="C161" t="s">
        <v>36</v>
      </c>
      <c r="D161" t="s">
        <v>47</v>
      </c>
      <c r="E161" t="s">
        <v>93</v>
      </c>
      <c r="F161" t="s">
        <v>22</v>
      </c>
      <c r="G161" t="s">
        <v>72</v>
      </c>
      <c r="H161" t="s">
        <v>86</v>
      </c>
      <c r="I161" t="s">
        <v>102</v>
      </c>
    </row>
    <row r="162" spans="1:9" x14ac:dyDescent="0.2">
      <c r="A162" t="s">
        <v>434</v>
      </c>
      <c r="B162" t="s">
        <v>11</v>
      </c>
      <c r="C162" t="s">
        <v>36</v>
      </c>
      <c r="D162" t="s">
        <v>47</v>
      </c>
      <c r="E162" t="s">
        <v>93</v>
      </c>
      <c r="F162" t="s">
        <v>22</v>
      </c>
      <c r="G162" t="s">
        <v>79</v>
      </c>
      <c r="H162" t="s">
        <v>86</v>
      </c>
      <c r="I162" t="s">
        <v>102</v>
      </c>
    </row>
    <row r="163" spans="1:9" x14ac:dyDescent="0.2">
      <c r="A163" t="s">
        <v>435</v>
      </c>
      <c r="B163" t="s">
        <v>11</v>
      </c>
      <c r="C163" t="s">
        <v>36</v>
      </c>
      <c r="D163" t="s">
        <v>54</v>
      </c>
      <c r="E163" t="s">
        <v>72</v>
      </c>
      <c r="F163" t="s">
        <v>22</v>
      </c>
      <c r="G163" t="s">
        <v>86</v>
      </c>
      <c r="H163" t="s">
        <v>61</v>
      </c>
      <c r="I163" t="s">
        <v>79</v>
      </c>
    </row>
    <row r="164" spans="1:9" x14ac:dyDescent="0.2">
      <c r="A164" t="s">
        <v>436</v>
      </c>
      <c r="B164" t="s">
        <v>11</v>
      </c>
      <c r="C164" t="s">
        <v>54</v>
      </c>
      <c r="D164" t="s">
        <v>79</v>
      </c>
      <c r="E164" t="s">
        <v>93</v>
      </c>
      <c r="F164" t="s">
        <v>22</v>
      </c>
      <c r="G164" t="s">
        <v>72</v>
      </c>
      <c r="H164" t="s">
        <v>61</v>
      </c>
      <c r="I164" t="s">
        <v>36</v>
      </c>
    </row>
    <row r="165" spans="1:9" x14ac:dyDescent="0.2">
      <c r="A165" t="s">
        <v>437</v>
      </c>
      <c r="B165" t="s">
        <v>11</v>
      </c>
      <c r="C165" t="s">
        <v>36</v>
      </c>
      <c r="D165" t="s">
        <v>54</v>
      </c>
      <c r="E165" t="s">
        <v>72</v>
      </c>
      <c r="F165" t="s">
        <v>22</v>
      </c>
      <c r="G165" t="s">
        <v>79</v>
      </c>
      <c r="H165" t="s">
        <v>61</v>
      </c>
      <c r="I165" t="s">
        <v>102</v>
      </c>
    </row>
    <row r="166" spans="1:9" x14ac:dyDescent="0.2">
      <c r="A166" t="s">
        <v>438</v>
      </c>
      <c r="B166" t="s">
        <v>11</v>
      </c>
      <c r="C166" t="s">
        <v>36</v>
      </c>
      <c r="D166" t="s">
        <v>54</v>
      </c>
      <c r="E166" t="s">
        <v>93</v>
      </c>
      <c r="F166" t="s">
        <v>22</v>
      </c>
      <c r="G166" t="s">
        <v>72</v>
      </c>
      <c r="H166" t="s">
        <v>61</v>
      </c>
      <c r="I166" t="s">
        <v>86</v>
      </c>
    </row>
    <row r="167" spans="1:9" x14ac:dyDescent="0.2">
      <c r="A167" t="s">
        <v>439</v>
      </c>
      <c r="B167" t="s">
        <v>11</v>
      </c>
      <c r="C167" t="s">
        <v>36</v>
      </c>
      <c r="D167" t="s">
        <v>54</v>
      </c>
      <c r="E167" t="s">
        <v>72</v>
      </c>
      <c r="F167" t="s">
        <v>22</v>
      </c>
      <c r="G167" t="s">
        <v>86</v>
      </c>
      <c r="H167" t="s">
        <v>61</v>
      </c>
      <c r="I167" t="s">
        <v>102</v>
      </c>
    </row>
    <row r="168" spans="1:9" x14ac:dyDescent="0.2">
      <c r="A168" t="s">
        <v>440</v>
      </c>
      <c r="B168" t="s">
        <v>11</v>
      </c>
      <c r="C168" t="s">
        <v>36</v>
      </c>
      <c r="D168" t="s">
        <v>54</v>
      </c>
      <c r="E168" t="s">
        <v>93</v>
      </c>
      <c r="F168" t="s">
        <v>22</v>
      </c>
      <c r="G168" t="s">
        <v>72</v>
      </c>
      <c r="H168" t="s">
        <v>61</v>
      </c>
      <c r="I168" t="s">
        <v>102</v>
      </c>
    </row>
    <row r="169" spans="1:9" x14ac:dyDescent="0.2">
      <c r="A169" t="s">
        <v>441</v>
      </c>
      <c r="B169" t="s">
        <v>11</v>
      </c>
      <c r="C169" t="s">
        <v>36</v>
      </c>
      <c r="D169" t="s">
        <v>54</v>
      </c>
      <c r="E169" t="s">
        <v>93</v>
      </c>
      <c r="F169" t="s">
        <v>22</v>
      </c>
      <c r="G169" t="s">
        <v>79</v>
      </c>
      <c r="H169" t="s">
        <v>61</v>
      </c>
      <c r="I169" t="s">
        <v>86</v>
      </c>
    </row>
    <row r="170" spans="1:9" x14ac:dyDescent="0.2">
      <c r="A170" t="s">
        <v>442</v>
      </c>
      <c r="B170" t="s">
        <v>11</v>
      </c>
      <c r="C170" t="s">
        <v>36</v>
      </c>
      <c r="D170" t="s">
        <v>54</v>
      </c>
      <c r="E170" t="s">
        <v>79</v>
      </c>
      <c r="F170" t="s">
        <v>22</v>
      </c>
      <c r="G170" t="s">
        <v>86</v>
      </c>
      <c r="H170" t="s">
        <v>61</v>
      </c>
      <c r="I170" t="s">
        <v>102</v>
      </c>
    </row>
    <row r="171" spans="1:9" x14ac:dyDescent="0.2">
      <c r="A171" t="s">
        <v>443</v>
      </c>
      <c r="B171" t="s">
        <v>11</v>
      </c>
      <c r="C171" t="s">
        <v>36</v>
      </c>
      <c r="D171" t="s">
        <v>54</v>
      </c>
      <c r="E171" t="s">
        <v>93</v>
      </c>
      <c r="F171" t="s">
        <v>22</v>
      </c>
      <c r="G171" t="s">
        <v>79</v>
      </c>
      <c r="H171" t="s">
        <v>61</v>
      </c>
      <c r="I171" t="s">
        <v>102</v>
      </c>
    </row>
    <row r="172" spans="1:9" x14ac:dyDescent="0.2">
      <c r="A172" t="s">
        <v>444</v>
      </c>
      <c r="B172" t="s">
        <v>11</v>
      </c>
      <c r="C172" t="s">
        <v>36</v>
      </c>
      <c r="D172" t="s">
        <v>54</v>
      </c>
      <c r="E172" t="s">
        <v>93</v>
      </c>
      <c r="F172" t="s">
        <v>22</v>
      </c>
      <c r="G172" t="s">
        <v>86</v>
      </c>
      <c r="H172" t="s">
        <v>61</v>
      </c>
      <c r="I172" t="s">
        <v>102</v>
      </c>
    </row>
    <row r="173" spans="1:9" x14ac:dyDescent="0.2">
      <c r="A173" t="s">
        <v>445</v>
      </c>
      <c r="B173" t="s">
        <v>11</v>
      </c>
      <c r="C173" t="s">
        <v>36</v>
      </c>
      <c r="D173" t="s">
        <v>54</v>
      </c>
      <c r="E173" t="s">
        <v>93</v>
      </c>
      <c r="F173" t="s">
        <v>22</v>
      </c>
      <c r="G173" t="s">
        <v>72</v>
      </c>
      <c r="H173" t="s">
        <v>86</v>
      </c>
      <c r="I173" t="s">
        <v>79</v>
      </c>
    </row>
    <row r="174" spans="1:9" x14ac:dyDescent="0.2">
      <c r="A174" t="s">
        <v>446</v>
      </c>
      <c r="B174" t="s">
        <v>11</v>
      </c>
      <c r="C174" t="s">
        <v>36</v>
      </c>
      <c r="D174" t="s">
        <v>54</v>
      </c>
      <c r="E174" t="s">
        <v>72</v>
      </c>
      <c r="F174" t="s">
        <v>22</v>
      </c>
      <c r="G174" t="s">
        <v>86</v>
      </c>
      <c r="H174" t="s">
        <v>79</v>
      </c>
      <c r="I174" t="s">
        <v>102</v>
      </c>
    </row>
    <row r="175" spans="1:9" x14ac:dyDescent="0.2">
      <c r="A175" t="s">
        <v>447</v>
      </c>
      <c r="B175" t="s">
        <v>11</v>
      </c>
      <c r="C175" t="s">
        <v>36</v>
      </c>
      <c r="D175" t="s">
        <v>72</v>
      </c>
      <c r="E175" t="s">
        <v>93</v>
      </c>
      <c r="F175" t="s">
        <v>22</v>
      </c>
      <c r="G175" t="s">
        <v>79</v>
      </c>
      <c r="H175" t="s">
        <v>54</v>
      </c>
      <c r="I175" t="s">
        <v>102</v>
      </c>
    </row>
    <row r="176" spans="1:9" x14ac:dyDescent="0.2">
      <c r="A176" t="s">
        <v>448</v>
      </c>
      <c r="B176" t="s">
        <v>11</v>
      </c>
      <c r="C176" t="s">
        <v>36</v>
      </c>
      <c r="D176" t="s">
        <v>54</v>
      </c>
      <c r="E176" t="s">
        <v>93</v>
      </c>
      <c r="F176" t="s">
        <v>22</v>
      </c>
      <c r="G176" t="s">
        <v>72</v>
      </c>
      <c r="H176" t="s">
        <v>86</v>
      </c>
      <c r="I176" t="s">
        <v>102</v>
      </c>
    </row>
    <row r="177" spans="1:9" x14ac:dyDescent="0.2">
      <c r="A177" t="s">
        <v>449</v>
      </c>
      <c r="B177" t="s">
        <v>11</v>
      </c>
      <c r="C177" t="s">
        <v>36</v>
      </c>
      <c r="D177" t="s">
        <v>54</v>
      </c>
      <c r="E177" t="s">
        <v>93</v>
      </c>
      <c r="F177" t="s">
        <v>22</v>
      </c>
      <c r="G177" t="s">
        <v>79</v>
      </c>
      <c r="H177" t="s">
        <v>86</v>
      </c>
      <c r="I177" t="s">
        <v>102</v>
      </c>
    </row>
    <row r="178" spans="1:9" x14ac:dyDescent="0.2">
      <c r="A178" t="s">
        <v>450</v>
      </c>
      <c r="B178" t="s">
        <v>11</v>
      </c>
      <c r="C178" t="s">
        <v>36</v>
      </c>
      <c r="D178" t="s">
        <v>72</v>
      </c>
      <c r="E178" t="s">
        <v>93</v>
      </c>
      <c r="F178" t="s">
        <v>22</v>
      </c>
      <c r="G178" t="s">
        <v>79</v>
      </c>
      <c r="H178" t="s">
        <v>61</v>
      </c>
      <c r="I178" t="s">
        <v>86</v>
      </c>
    </row>
    <row r="179" spans="1:9" x14ac:dyDescent="0.2">
      <c r="A179" t="s">
        <v>451</v>
      </c>
      <c r="B179" t="s">
        <v>11</v>
      </c>
      <c r="C179" t="s">
        <v>36</v>
      </c>
      <c r="D179" t="s">
        <v>72</v>
      </c>
      <c r="E179" t="s">
        <v>79</v>
      </c>
      <c r="F179" t="s">
        <v>22</v>
      </c>
      <c r="G179" t="s">
        <v>86</v>
      </c>
      <c r="H179" t="s">
        <v>61</v>
      </c>
      <c r="I179" t="s">
        <v>102</v>
      </c>
    </row>
    <row r="180" spans="1:9" x14ac:dyDescent="0.2">
      <c r="A180" t="s">
        <v>452</v>
      </c>
      <c r="B180" t="s">
        <v>11</v>
      </c>
      <c r="C180" t="s">
        <v>36</v>
      </c>
      <c r="D180" t="s">
        <v>72</v>
      </c>
      <c r="E180" t="s">
        <v>93</v>
      </c>
      <c r="F180" t="s">
        <v>22</v>
      </c>
      <c r="G180" t="s">
        <v>79</v>
      </c>
      <c r="H180" t="s">
        <v>61</v>
      </c>
      <c r="I180" t="s">
        <v>102</v>
      </c>
    </row>
    <row r="181" spans="1:9" x14ac:dyDescent="0.2">
      <c r="A181" t="s">
        <v>453</v>
      </c>
      <c r="B181" t="s">
        <v>11</v>
      </c>
      <c r="C181" t="s">
        <v>36</v>
      </c>
      <c r="D181" t="s">
        <v>72</v>
      </c>
      <c r="E181" t="s">
        <v>93</v>
      </c>
      <c r="F181" t="s">
        <v>22</v>
      </c>
      <c r="G181" t="s">
        <v>86</v>
      </c>
      <c r="H181" t="s">
        <v>61</v>
      </c>
      <c r="I181" t="s">
        <v>102</v>
      </c>
    </row>
    <row r="182" spans="1:9" x14ac:dyDescent="0.2">
      <c r="A182" t="s">
        <v>454</v>
      </c>
      <c r="B182" t="s">
        <v>11</v>
      </c>
      <c r="C182" t="s">
        <v>36</v>
      </c>
      <c r="D182" t="s">
        <v>79</v>
      </c>
      <c r="E182" t="s">
        <v>93</v>
      </c>
      <c r="F182" t="s">
        <v>22</v>
      </c>
      <c r="G182" t="s">
        <v>86</v>
      </c>
      <c r="H182" t="s">
        <v>61</v>
      </c>
      <c r="I182" t="s">
        <v>102</v>
      </c>
    </row>
    <row r="183" spans="1:9" x14ac:dyDescent="0.2">
      <c r="A183" t="s">
        <v>455</v>
      </c>
      <c r="B183" t="s">
        <v>11</v>
      </c>
      <c r="C183" t="s">
        <v>36</v>
      </c>
      <c r="D183" t="s">
        <v>72</v>
      </c>
      <c r="E183" t="s">
        <v>93</v>
      </c>
      <c r="F183" t="s">
        <v>22</v>
      </c>
      <c r="G183" t="s">
        <v>79</v>
      </c>
      <c r="H183" t="s">
        <v>86</v>
      </c>
      <c r="I183" t="s">
        <v>102</v>
      </c>
    </row>
    <row r="184" spans="1:9" x14ac:dyDescent="0.2">
      <c r="A184" t="s">
        <v>456</v>
      </c>
      <c r="B184" t="s">
        <v>11</v>
      </c>
      <c r="C184" t="s">
        <v>54</v>
      </c>
      <c r="D184" t="s">
        <v>47</v>
      </c>
      <c r="E184" t="s">
        <v>72</v>
      </c>
      <c r="F184" t="s">
        <v>22</v>
      </c>
      <c r="G184" t="s">
        <v>86</v>
      </c>
      <c r="H184" t="s">
        <v>61</v>
      </c>
      <c r="I184" t="s">
        <v>79</v>
      </c>
    </row>
    <row r="185" spans="1:9" x14ac:dyDescent="0.2">
      <c r="A185" t="s">
        <v>457</v>
      </c>
      <c r="B185" t="s">
        <v>11</v>
      </c>
      <c r="C185" t="s">
        <v>54</v>
      </c>
      <c r="D185" t="s">
        <v>79</v>
      </c>
      <c r="E185" t="s">
        <v>93</v>
      </c>
      <c r="F185" t="s">
        <v>22</v>
      </c>
      <c r="G185" t="s">
        <v>72</v>
      </c>
      <c r="H185" t="s">
        <v>61</v>
      </c>
      <c r="I185" t="s">
        <v>47</v>
      </c>
    </row>
    <row r="186" spans="1:9" x14ac:dyDescent="0.2">
      <c r="A186" t="s">
        <v>458</v>
      </c>
      <c r="B186" t="s">
        <v>11</v>
      </c>
      <c r="C186" t="s">
        <v>54</v>
      </c>
      <c r="D186" t="s">
        <v>47</v>
      </c>
      <c r="E186" t="s">
        <v>72</v>
      </c>
      <c r="F186" t="s">
        <v>22</v>
      </c>
      <c r="G186" t="s">
        <v>79</v>
      </c>
      <c r="H186" t="s">
        <v>61</v>
      </c>
      <c r="I186" t="s">
        <v>102</v>
      </c>
    </row>
    <row r="187" spans="1:9" x14ac:dyDescent="0.2">
      <c r="A187" t="s">
        <v>459</v>
      </c>
      <c r="B187" t="s">
        <v>11</v>
      </c>
      <c r="C187" t="s">
        <v>61</v>
      </c>
      <c r="D187" t="s">
        <v>54</v>
      </c>
      <c r="E187" t="s">
        <v>93</v>
      </c>
      <c r="F187" t="s">
        <v>22</v>
      </c>
      <c r="G187" t="s">
        <v>72</v>
      </c>
      <c r="H187" t="s">
        <v>86</v>
      </c>
      <c r="I187" t="s">
        <v>47</v>
      </c>
    </row>
    <row r="188" spans="1:9" x14ac:dyDescent="0.2">
      <c r="A188" t="s">
        <v>460</v>
      </c>
      <c r="B188" t="s">
        <v>11</v>
      </c>
      <c r="C188" t="s">
        <v>54</v>
      </c>
      <c r="D188" t="s">
        <v>47</v>
      </c>
      <c r="E188" t="s">
        <v>72</v>
      </c>
      <c r="F188" t="s">
        <v>22</v>
      </c>
      <c r="G188" t="s">
        <v>86</v>
      </c>
      <c r="H188" t="s">
        <v>61</v>
      </c>
      <c r="I188" t="s">
        <v>102</v>
      </c>
    </row>
    <row r="189" spans="1:9" x14ac:dyDescent="0.2">
      <c r="A189" t="s">
        <v>461</v>
      </c>
      <c r="B189" t="s">
        <v>11</v>
      </c>
      <c r="C189" t="s">
        <v>72</v>
      </c>
      <c r="D189" t="s">
        <v>54</v>
      </c>
      <c r="E189" t="s">
        <v>93</v>
      </c>
      <c r="F189" t="s">
        <v>22</v>
      </c>
      <c r="G189" t="s">
        <v>47</v>
      </c>
      <c r="H189" t="s">
        <v>61</v>
      </c>
      <c r="I189" t="s">
        <v>102</v>
      </c>
    </row>
    <row r="190" spans="1:9" x14ac:dyDescent="0.2">
      <c r="A190" t="s">
        <v>462</v>
      </c>
      <c r="B190" t="s">
        <v>11</v>
      </c>
      <c r="C190" t="s">
        <v>54</v>
      </c>
      <c r="D190" t="s">
        <v>47</v>
      </c>
      <c r="E190" t="s">
        <v>93</v>
      </c>
      <c r="F190" t="s">
        <v>22</v>
      </c>
      <c r="G190" t="s">
        <v>79</v>
      </c>
      <c r="H190" t="s">
        <v>61</v>
      </c>
      <c r="I190" t="s">
        <v>86</v>
      </c>
    </row>
    <row r="191" spans="1:9" x14ac:dyDescent="0.2">
      <c r="A191" t="s">
        <v>463</v>
      </c>
      <c r="B191" t="s">
        <v>11</v>
      </c>
      <c r="C191" t="s">
        <v>54</v>
      </c>
      <c r="D191" t="s">
        <v>47</v>
      </c>
      <c r="E191" t="s">
        <v>79</v>
      </c>
      <c r="F191" t="s">
        <v>22</v>
      </c>
      <c r="G191" t="s">
        <v>86</v>
      </c>
      <c r="H191" t="s">
        <v>61</v>
      </c>
      <c r="I191" t="s">
        <v>102</v>
      </c>
    </row>
    <row r="192" spans="1:9" x14ac:dyDescent="0.2">
      <c r="A192" t="s">
        <v>464</v>
      </c>
      <c r="B192" t="s">
        <v>11</v>
      </c>
      <c r="C192" t="s">
        <v>54</v>
      </c>
      <c r="D192" t="s">
        <v>47</v>
      </c>
      <c r="E192" t="s">
        <v>93</v>
      </c>
      <c r="F192" t="s">
        <v>22</v>
      </c>
      <c r="G192" t="s">
        <v>79</v>
      </c>
      <c r="H192" t="s">
        <v>61</v>
      </c>
      <c r="I192" t="s">
        <v>102</v>
      </c>
    </row>
    <row r="193" spans="1:9" x14ac:dyDescent="0.2">
      <c r="A193" t="s">
        <v>465</v>
      </c>
      <c r="B193" t="s">
        <v>11</v>
      </c>
      <c r="C193" t="s">
        <v>54</v>
      </c>
      <c r="D193" t="s">
        <v>47</v>
      </c>
      <c r="E193" t="s">
        <v>93</v>
      </c>
      <c r="F193" t="s">
        <v>22</v>
      </c>
      <c r="G193" t="s">
        <v>86</v>
      </c>
      <c r="H193" t="s">
        <v>61</v>
      </c>
      <c r="I193" t="s">
        <v>102</v>
      </c>
    </row>
    <row r="194" spans="1:9" x14ac:dyDescent="0.2">
      <c r="A194" t="s">
        <v>466</v>
      </c>
      <c r="B194" t="s">
        <v>11</v>
      </c>
      <c r="C194" t="s">
        <v>54</v>
      </c>
      <c r="D194" t="s">
        <v>47</v>
      </c>
      <c r="E194" t="s">
        <v>93</v>
      </c>
      <c r="F194" t="s">
        <v>22</v>
      </c>
      <c r="G194" t="s">
        <v>72</v>
      </c>
      <c r="H194" t="s">
        <v>79</v>
      </c>
      <c r="I194" t="s">
        <v>86</v>
      </c>
    </row>
    <row r="195" spans="1:9" x14ac:dyDescent="0.2">
      <c r="A195" t="s">
        <v>467</v>
      </c>
      <c r="B195" t="s">
        <v>11</v>
      </c>
      <c r="C195" t="s">
        <v>54</v>
      </c>
      <c r="D195" t="s">
        <v>47</v>
      </c>
      <c r="E195" t="s">
        <v>72</v>
      </c>
      <c r="F195" t="s">
        <v>22</v>
      </c>
      <c r="G195" t="s">
        <v>86</v>
      </c>
      <c r="H195" t="s">
        <v>79</v>
      </c>
      <c r="I195" t="s">
        <v>102</v>
      </c>
    </row>
    <row r="196" spans="1:9" x14ac:dyDescent="0.2">
      <c r="A196" t="s">
        <v>468</v>
      </c>
      <c r="B196" t="s">
        <v>11</v>
      </c>
      <c r="C196" t="s">
        <v>54</v>
      </c>
      <c r="D196" t="s">
        <v>72</v>
      </c>
      <c r="E196" t="s">
        <v>93</v>
      </c>
      <c r="F196" t="s">
        <v>22</v>
      </c>
      <c r="G196" t="s">
        <v>79</v>
      </c>
      <c r="H196" t="s">
        <v>47</v>
      </c>
      <c r="I196" t="s">
        <v>102</v>
      </c>
    </row>
    <row r="197" spans="1:9" x14ac:dyDescent="0.2">
      <c r="A197" t="s">
        <v>469</v>
      </c>
      <c r="B197" t="s">
        <v>11</v>
      </c>
      <c r="C197" t="s">
        <v>54</v>
      </c>
      <c r="D197" t="s">
        <v>47</v>
      </c>
      <c r="E197" t="s">
        <v>93</v>
      </c>
      <c r="F197" t="s">
        <v>22</v>
      </c>
      <c r="G197" t="s">
        <v>72</v>
      </c>
      <c r="H197" t="s">
        <v>86</v>
      </c>
      <c r="I197" t="s">
        <v>102</v>
      </c>
    </row>
    <row r="198" spans="1:9" x14ac:dyDescent="0.2">
      <c r="A198" t="s">
        <v>470</v>
      </c>
      <c r="B198" t="s">
        <v>11</v>
      </c>
      <c r="C198" t="s">
        <v>54</v>
      </c>
      <c r="D198" t="s">
        <v>47</v>
      </c>
      <c r="E198" t="s">
        <v>93</v>
      </c>
      <c r="F198" t="s">
        <v>22</v>
      </c>
      <c r="G198" t="s">
        <v>79</v>
      </c>
      <c r="H198" t="s">
        <v>86</v>
      </c>
      <c r="I198" t="s">
        <v>102</v>
      </c>
    </row>
    <row r="199" spans="1:9" x14ac:dyDescent="0.2">
      <c r="A199" t="s">
        <v>471</v>
      </c>
      <c r="B199" t="s">
        <v>11</v>
      </c>
      <c r="C199" t="s">
        <v>61</v>
      </c>
      <c r="D199" t="s">
        <v>47</v>
      </c>
      <c r="E199" t="s">
        <v>93</v>
      </c>
      <c r="F199" t="s">
        <v>22</v>
      </c>
      <c r="G199" t="s">
        <v>72</v>
      </c>
      <c r="H199" t="s">
        <v>79</v>
      </c>
      <c r="I199" t="s">
        <v>86</v>
      </c>
    </row>
    <row r="200" spans="1:9" x14ac:dyDescent="0.2">
      <c r="A200" t="s">
        <v>472</v>
      </c>
      <c r="B200" t="s">
        <v>11</v>
      </c>
      <c r="C200" t="s">
        <v>61</v>
      </c>
      <c r="D200" t="s">
        <v>47</v>
      </c>
      <c r="E200" t="s">
        <v>72</v>
      </c>
      <c r="F200" t="s">
        <v>22</v>
      </c>
      <c r="G200" t="s">
        <v>86</v>
      </c>
      <c r="H200" t="s">
        <v>79</v>
      </c>
      <c r="I200" t="s">
        <v>102</v>
      </c>
    </row>
    <row r="201" spans="1:9" x14ac:dyDescent="0.2">
      <c r="A201" t="s">
        <v>473</v>
      </c>
      <c r="B201" t="s">
        <v>11</v>
      </c>
      <c r="C201" t="s">
        <v>61</v>
      </c>
      <c r="D201" t="s">
        <v>72</v>
      </c>
      <c r="E201" t="s">
        <v>93</v>
      </c>
      <c r="F201" t="s">
        <v>22</v>
      </c>
      <c r="G201" t="s">
        <v>79</v>
      </c>
      <c r="H201" t="s">
        <v>47</v>
      </c>
      <c r="I201" t="s">
        <v>102</v>
      </c>
    </row>
    <row r="202" spans="1:9" x14ac:dyDescent="0.2">
      <c r="A202" t="s">
        <v>474</v>
      </c>
      <c r="B202" t="s">
        <v>11</v>
      </c>
      <c r="C202" t="s">
        <v>61</v>
      </c>
      <c r="D202" t="s">
        <v>47</v>
      </c>
      <c r="E202" t="s">
        <v>93</v>
      </c>
      <c r="F202" t="s">
        <v>22</v>
      </c>
      <c r="G202" t="s">
        <v>72</v>
      </c>
      <c r="H202" t="s">
        <v>86</v>
      </c>
      <c r="I202" t="s">
        <v>102</v>
      </c>
    </row>
    <row r="203" spans="1:9" x14ac:dyDescent="0.2">
      <c r="A203" t="s">
        <v>475</v>
      </c>
      <c r="B203" t="s">
        <v>11</v>
      </c>
      <c r="C203" t="s">
        <v>61</v>
      </c>
      <c r="D203" t="s">
        <v>47</v>
      </c>
      <c r="E203" t="s">
        <v>93</v>
      </c>
      <c r="F203" t="s">
        <v>22</v>
      </c>
      <c r="G203" t="s">
        <v>79</v>
      </c>
      <c r="H203" t="s">
        <v>86</v>
      </c>
      <c r="I203" t="s">
        <v>102</v>
      </c>
    </row>
    <row r="204" spans="1:9" x14ac:dyDescent="0.2">
      <c r="A204" t="s">
        <v>476</v>
      </c>
      <c r="B204" t="s">
        <v>11</v>
      </c>
      <c r="C204" t="s">
        <v>72</v>
      </c>
      <c r="D204" t="s">
        <v>47</v>
      </c>
      <c r="E204" t="s">
        <v>93</v>
      </c>
      <c r="F204" t="s">
        <v>22</v>
      </c>
      <c r="G204" t="s">
        <v>79</v>
      </c>
      <c r="H204" t="s">
        <v>86</v>
      </c>
      <c r="I204" t="s">
        <v>102</v>
      </c>
    </row>
    <row r="205" spans="1:9" x14ac:dyDescent="0.2">
      <c r="A205" t="s">
        <v>477</v>
      </c>
      <c r="B205" t="s">
        <v>11</v>
      </c>
      <c r="C205" t="s">
        <v>61</v>
      </c>
      <c r="D205" t="s">
        <v>54</v>
      </c>
      <c r="E205" t="s">
        <v>93</v>
      </c>
      <c r="F205" t="s">
        <v>22</v>
      </c>
      <c r="G205" t="s">
        <v>72</v>
      </c>
      <c r="H205" t="s">
        <v>86</v>
      </c>
      <c r="I205" t="s">
        <v>79</v>
      </c>
    </row>
    <row r="206" spans="1:9" x14ac:dyDescent="0.2">
      <c r="A206" t="s">
        <v>478</v>
      </c>
      <c r="B206" t="s">
        <v>11</v>
      </c>
      <c r="C206" t="s">
        <v>54</v>
      </c>
      <c r="D206" t="s">
        <v>72</v>
      </c>
      <c r="E206" t="s">
        <v>79</v>
      </c>
      <c r="F206" t="s">
        <v>22</v>
      </c>
      <c r="G206" t="s">
        <v>86</v>
      </c>
      <c r="H206" t="s">
        <v>61</v>
      </c>
      <c r="I206" t="s">
        <v>102</v>
      </c>
    </row>
    <row r="207" spans="1:9" x14ac:dyDescent="0.2">
      <c r="A207" t="s">
        <v>479</v>
      </c>
      <c r="B207" t="s">
        <v>11</v>
      </c>
      <c r="C207" t="s">
        <v>54</v>
      </c>
      <c r="D207" t="s">
        <v>79</v>
      </c>
      <c r="E207" t="s">
        <v>93</v>
      </c>
      <c r="F207" t="s">
        <v>22</v>
      </c>
      <c r="G207" t="s">
        <v>72</v>
      </c>
      <c r="H207" t="s">
        <v>61</v>
      </c>
      <c r="I207" t="s">
        <v>102</v>
      </c>
    </row>
    <row r="208" spans="1:9" x14ac:dyDescent="0.2">
      <c r="A208" t="s">
        <v>480</v>
      </c>
      <c r="B208" t="s">
        <v>11</v>
      </c>
      <c r="C208" t="s">
        <v>61</v>
      </c>
      <c r="D208" t="s">
        <v>54</v>
      </c>
      <c r="E208" t="s">
        <v>93</v>
      </c>
      <c r="F208" t="s">
        <v>22</v>
      </c>
      <c r="G208" t="s">
        <v>72</v>
      </c>
      <c r="H208" t="s">
        <v>86</v>
      </c>
      <c r="I208" t="s">
        <v>102</v>
      </c>
    </row>
    <row r="209" spans="1:9" x14ac:dyDescent="0.2">
      <c r="A209" t="s">
        <v>481</v>
      </c>
      <c r="B209" t="s">
        <v>11</v>
      </c>
      <c r="C209" t="s">
        <v>54</v>
      </c>
      <c r="D209" t="s">
        <v>79</v>
      </c>
      <c r="E209" t="s">
        <v>93</v>
      </c>
      <c r="F209" t="s">
        <v>22</v>
      </c>
      <c r="G209" t="s">
        <v>86</v>
      </c>
      <c r="H209" t="s">
        <v>61</v>
      </c>
      <c r="I209" t="s">
        <v>102</v>
      </c>
    </row>
    <row r="210" spans="1:9" x14ac:dyDescent="0.2">
      <c r="A210" t="s">
        <v>482</v>
      </c>
      <c r="B210" t="s">
        <v>11</v>
      </c>
      <c r="C210" t="s">
        <v>54</v>
      </c>
      <c r="D210" t="s">
        <v>72</v>
      </c>
      <c r="E210" t="s">
        <v>93</v>
      </c>
      <c r="F210" t="s">
        <v>22</v>
      </c>
      <c r="G210" t="s">
        <v>79</v>
      </c>
      <c r="H210" t="s">
        <v>86</v>
      </c>
      <c r="I210" t="s">
        <v>102</v>
      </c>
    </row>
    <row r="211" spans="1:9" x14ac:dyDescent="0.2">
      <c r="A211" t="s">
        <v>483</v>
      </c>
      <c r="B211" t="s">
        <v>11</v>
      </c>
      <c r="C211" t="s">
        <v>61</v>
      </c>
      <c r="D211" t="s">
        <v>72</v>
      </c>
      <c r="E211" t="s">
        <v>93</v>
      </c>
      <c r="F211" t="s">
        <v>22</v>
      </c>
      <c r="G211" t="s">
        <v>79</v>
      </c>
      <c r="H211" t="s">
        <v>86</v>
      </c>
      <c r="I211" t="s">
        <v>102</v>
      </c>
    </row>
    <row r="212" spans="1:9" x14ac:dyDescent="0.2">
      <c r="A212" t="s">
        <v>484</v>
      </c>
      <c r="B212" t="s">
        <v>11</v>
      </c>
      <c r="C212" t="s">
        <v>29</v>
      </c>
      <c r="D212" t="s">
        <v>72</v>
      </c>
      <c r="E212" t="s">
        <v>47</v>
      </c>
      <c r="F212" t="s">
        <v>54</v>
      </c>
      <c r="G212" t="s">
        <v>79</v>
      </c>
      <c r="H212" t="s">
        <v>61</v>
      </c>
      <c r="I212" t="s">
        <v>36</v>
      </c>
    </row>
    <row r="213" spans="1:9" x14ac:dyDescent="0.2">
      <c r="A213" t="s">
        <v>485</v>
      </c>
      <c r="B213" t="s">
        <v>11</v>
      </c>
      <c r="C213" t="s">
        <v>36</v>
      </c>
      <c r="D213" t="s">
        <v>29</v>
      </c>
      <c r="E213" t="s">
        <v>47</v>
      </c>
      <c r="F213" t="s">
        <v>54</v>
      </c>
      <c r="G213" t="s">
        <v>72</v>
      </c>
      <c r="H213" t="s">
        <v>61</v>
      </c>
      <c r="I213" t="s">
        <v>86</v>
      </c>
    </row>
    <row r="214" spans="1:9" x14ac:dyDescent="0.2">
      <c r="A214" t="s">
        <v>486</v>
      </c>
      <c r="B214" t="s">
        <v>29</v>
      </c>
      <c r="C214" t="s">
        <v>72</v>
      </c>
      <c r="D214" t="s">
        <v>54</v>
      </c>
      <c r="E214" t="s">
        <v>93</v>
      </c>
      <c r="F214" t="s">
        <v>47</v>
      </c>
      <c r="G214" t="s">
        <v>11</v>
      </c>
      <c r="H214" t="s">
        <v>61</v>
      </c>
      <c r="I214" t="s">
        <v>36</v>
      </c>
    </row>
    <row r="215" spans="1:9" x14ac:dyDescent="0.2">
      <c r="A215" t="s">
        <v>487</v>
      </c>
      <c r="B215" t="s">
        <v>11</v>
      </c>
      <c r="C215" t="s">
        <v>36</v>
      </c>
      <c r="D215" t="s">
        <v>29</v>
      </c>
      <c r="E215" t="s">
        <v>47</v>
      </c>
      <c r="F215" t="s">
        <v>54</v>
      </c>
      <c r="G215" t="s">
        <v>72</v>
      </c>
      <c r="H215" t="s">
        <v>61</v>
      </c>
      <c r="I215" t="s">
        <v>102</v>
      </c>
    </row>
    <row r="216" spans="1:9" x14ac:dyDescent="0.2">
      <c r="A216" t="s">
        <v>488</v>
      </c>
      <c r="B216" t="s">
        <v>11</v>
      </c>
      <c r="C216" t="s">
        <v>36</v>
      </c>
      <c r="D216" t="s">
        <v>29</v>
      </c>
      <c r="E216" t="s">
        <v>47</v>
      </c>
      <c r="F216" t="s">
        <v>54</v>
      </c>
      <c r="G216" t="s">
        <v>79</v>
      </c>
      <c r="H216" t="s">
        <v>61</v>
      </c>
      <c r="I216" t="s">
        <v>86</v>
      </c>
    </row>
    <row r="217" spans="1:9" x14ac:dyDescent="0.2">
      <c r="A217" t="s">
        <v>489</v>
      </c>
      <c r="B217" t="s">
        <v>29</v>
      </c>
      <c r="C217" t="s">
        <v>54</v>
      </c>
      <c r="D217" t="s">
        <v>79</v>
      </c>
      <c r="E217" t="s">
        <v>93</v>
      </c>
      <c r="F217" t="s">
        <v>47</v>
      </c>
      <c r="G217" t="s">
        <v>11</v>
      </c>
      <c r="H217" t="s">
        <v>61</v>
      </c>
      <c r="I217" t="s">
        <v>36</v>
      </c>
    </row>
    <row r="218" spans="1:9" x14ac:dyDescent="0.2">
      <c r="A218" t="s">
        <v>490</v>
      </c>
      <c r="B218" t="s">
        <v>11</v>
      </c>
      <c r="C218" t="s">
        <v>36</v>
      </c>
      <c r="D218" t="s">
        <v>29</v>
      </c>
      <c r="E218" t="s">
        <v>47</v>
      </c>
      <c r="F218" t="s">
        <v>54</v>
      </c>
      <c r="G218" t="s">
        <v>79</v>
      </c>
      <c r="H218" t="s">
        <v>61</v>
      </c>
      <c r="I218" t="s">
        <v>102</v>
      </c>
    </row>
    <row r="219" spans="1:9" x14ac:dyDescent="0.2">
      <c r="A219" t="s">
        <v>491</v>
      </c>
      <c r="B219" t="s">
        <v>11</v>
      </c>
      <c r="C219" t="s">
        <v>36</v>
      </c>
      <c r="D219" t="s">
        <v>29</v>
      </c>
      <c r="E219" t="s">
        <v>93</v>
      </c>
      <c r="F219" t="s">
        <v>54</v>
      </c>
      <c r="G219" t="s">
        <v>47</v>
      </c>
      <c r="H219" t="s">
        <v>61</v>
      </c>
      <c r="I219" t="s">
        <v>86</v>
      </c>
    </row>
    <row r="220" spans="1:9" x14ac:dyDescent="0.2">
      <c r="A220" t="s">
        <v>492</v>
      </c>
      <c r="B220" t="s">
        <v>11</v>
      </c>
      <c r="C220" t="s">
        <v>36</v>
      </c>
      <c r="D220" t="s">
        <v>29</v>
      </c>
      <c r="E220" t="s">
        <v>47</v>
      </c>
      <c r="F220" t="s">
        <v>54</v>
      </c>
      <c r="G220" t="s">
        <v>86</v>
      </c>
      <c r="H220" t="s">
        <v>61</v>
      </c>
      <c r="I220" t="s">
        <v>102</v>
      </c>
    </row>
    <row r="221" spans="1:9" x14ac:dyDescent="0.2">
      <c r="A221" t="s">
        <v>493</v>
      </c>
      <c r="B221" t="s">
        <v>36</v>
      </c>
      <c r="C221" t="s">
        <v>54</v>
      </c>
      <c r="D221" t="s">
        <v>29</v>
      </c>
      <c r="E221" t="s">
        <v>93</v>
      </c>
      <c r="F221" t="s">
        <v>47</v>
      </c>
      <c r="G221" t="s">
        <v>11</v>
      </c>
      <c r="H221" t="s">
        <v>61</v>
      </c>
      <c r="I221" t="s">
        <v>102</v>
      </c>
    </row>
    <row r="222" spans="1:9" x14ac:dyDescent="0.2">
      <c r="A222" t="s">
        <v>494</v>
      </c>
      <c r="B222" t="s">
        <v>11</v>
      </c>
      <c r="C222" t="s">
        <v>29</v>
      </c>
      <c r="D222" t="s">
        <v>47</v>
      </c>
      <c r="E222" t="s">
        <v>72</v>
      </c>
      <c r="F222" t="s">
        <v>54</v>
      </c>
      <c r="G222" t="s">
        <v>79</v>
      </c>
      <c r="H222" t="s">
        <v>86</v>
      </c>
      <c r="I222" t="s">
        <v>36</v>
      </c>
    </row>
    <row r="223" spans="1:9" x14ac:dyDescent="0.2">
      <c r="A223" t="s">
        <v>495</v>
      </c>
      <c r="B223" t="s">
        <v>11</v>
      </c>
      <c r="C223" t="s">
        <v>29</v>
      </c>
      <c r="D223" t="s">
        <v>72</v>
      </c>
      <c r="E223" t="s">
        <v>93</v>
      </c>
      <c r="F223" t="s">
        <v>47</v>
      </c>
      <c r="G223" t="s">
        <v>79</v>
      </c>
      <c r="H223" t="s">
        <v>54</v>
      </c>
      <c r="I223" t="s">
        <v>36</v>
      </c>
    </row>
    <row r="224" spans="1:9" x14ac:dyDescent="0.2">
      <c r="A224" t="s">
        <v>496</v>
      </c>
      <c r="B224" t="s">
        <v>11</v>
      </c>
      <c r="C224" t="s">
        <v>36</v>
      </c>
      <c r="D224" t="s">
        <v>29</v>
      </c>
      <c r="E224" t="s">
        <v>47</v>
      </c>
      <c r="F224" t="s">
        <v>54</v>
      </c>
      <c r="G224" t="s">
        <v>72</v>
      </c>
      <c r="H224" t="s">
        <v>79</v>
      </c>
      <c r="I224" t="s">
        <v>102</v>
      </c>
    </row>
    <row r="225" spans="1:9" x14ac:dyDescent="0.2">
      <c r="A225" t="s">
        <v>497</v>
      </c>
      <c r="B225" t="s">
        <v>11</v>
      </c>
      <c r="C225" t="s">
        <v>36</v>
      </c>
      <c r="D225" t="s">
        <v>29</v>
      </c>
      <c r="E225" t="s">
        <v>93</v>
      </c>
      <c r="F225" t="s">
        <v>47</v>
      </c>
      <c r="G225" t="s">
        <v>72</v>
      </c>
      <c r="H225" t="s">
        <v>54</v>
      </c>
      <c r="I225" t="s">
        <v>86</v>
      </c>
    </row>
    <row r="226" spans="1:9" x14ac:dyDescent="0.2">
      <c r="A226" t="s">
        <v>498</v>
      </c>
      <c r="B226" t="s">
        <v>11</v>
      </c>
      <c r="C226" t="s">
        <v>36</v>
      </c>
      <c r="D226" t="s">
        <v>29</v>
      </c>
      <c r="E226" t="s">
        <v>47</v>
      </c>
      <c r="F226" t="s">
        <v>54</v>
      </c>
      <c r="G226" t="s">
        <v>72</v>
      </c>
      <c r="H226" t="s">
        <v>86</v>
      </c>
      <c r="I226" t="s">
        <v>102</v>
      </c>
    </row>
    <row r="227" spans="1:9" x14ac:dyDescent="0.2">
      <c r="A227" t="s">
        <v>499</v>
      </c>
      <c r="B227" t="s">
        <v>11</v>
      </c>
      <c r="C227" t="s">
        <v>36</v>
      </c>
      <c r="D227" t="s">
        <v>29</v>
      </c>
      <c r="E227" t="s">
        <v>93</v>
      </c>
      <c r="F227" t="s">
        <v>47</v>
      </c>
      <c r="G227" t="s">
        <v>72</v>
      </c>
      <c r="H227" t="s">
        <v>54</v>
      </c>
      <c r="I227" t="s">
        <v>102</v>
      </c>
    </row>
    <row r="228" spans="1:9" x14ac:dyDescent="0.2">
      <c r="A228" t="s">
        <v>500</v>
      </c>
      <c r="B228" t="s">
        <v>11</v>
      </c>
      <c r="C228" t="s">
        <v>29</v>
      </c>
      <c r="D228" t="s">
        <v>47</v>
      </c>
      <c r="E228" t="s">
        <v>93</v>
      </c>
      <c r="F228" t="s">
        <v>54</v>
      </c>
      <c r="G228" t="s">
        <v>79</v>
      </c>
      <c r="H228" t="s">
        <v>86</v>
      </c>
      <c r="I228" t="s">
        <v>36</v>
      </c>
    </row>
    <row r="229" spans="1:9" x14ac:dyDescent="0.2">
      <c r="A229" t="s">
        <v>501</v>
      </c>
      <c r="B229" t="s">
        <v>36</v>
      </c>
      <c r="C229" t="s">
        <v>29</v>
      </c>
      <c r="D229" t="s">
        <v>47</v>
      </c>
      <c r="E229" t="s">
        <v>79</v>
      </c>
      <c r="F229" t="s">
        <v>54</v>
      </c>
      <c r="G229" t="s">
        <v>11</v>
      </c>
      <c r="H229" t="s">
        <v>86</v>
      </c>
      <c r="I229" t="s">
        <v>102</v>
      </c>
    </row>
    <row r="230" spans="1:9" x14ac:dyDescent="0.2">
      <c r="A230" t="s">
        <v>502</v>
      </c>
      <c r="B230" t="s">
        <v>36</v>
      </c>
      <c r="C230" t="s">
        <v>29</v>
      </c>
      <c r="D230" t="s">
        <v>47</v>
      </c>
      <c r="E230" t="s">
        <v>93</v>
      </c>
      <c r="F230" t="s">
        <v>54</v>
      </c>
      <c r="G230" t="s">
        <v>11</v>
      </c>
      <c r="H230" t="s">
        <v>79</v>
      </c>
      <c r="I230" t="s">
        <v>102</v>
      </c>
    </row>
    <row r="231" spans="1:9" x14ac:dyDescent="0.2">
      <c r="A231" t="s">
        <v>503</v>
      </c>
      <c r="B231" t="s">
        <v>36</v>
      </c>
      <c r="C231" t="s">
        <v>29</v>
      </c>
      <c r="D231" t="s">
        <v>47</v>
      </c>
      <c r="E231" t="s">
        <v>93</v>
      </c>
      <c r="F231" t="s">
        <v>54</v>
      </c>
      <c r="G231" t="s">
        <v>11</v>
      </c>
      <c r="H231" t="s">
        <v>86</v>
      </c>
      <c r="I231" t="s">
        <v>102</v>
      </c>
    </row>
    <row r="232" spans="1:9" x14ac:dyDescent="0.2">
      <c r="A232" t="s">
        <v>504</v>
      </c>
      <c r="B232" t="s">
        <v>11</v>
      </c>
      <c r="C232" t="s">
        <v>36</v>
      </c>
      <c r="D232" t="s">
        <v>29</v>
      </c>
      <c r="E232" t="s">
        <v>72</v>
      </c>
      <c r="F232" t="s">
        <v>47</v>
      </c>
      <c r="G232" t="s">
        <v>86</v>
      </c>
      <c r="H232" t="s">
        <v>61</v>
      </c>
      <c r="I232" t="s">
        <v>79</v>
      </c>
    </row>
    <row r="233" spans="1:9" x14ac:dyDescent="0.2">
      <c r="A233" t="s">
        <v>505</v>
      </c>
      <c r="B233" t="s">
        <v>11</v>
      </c>
      <c r="C233" t="s">
        <v>29</v>
      </c>
      <c r="D233" t="s">
        <v>72</v>
      </c>
      <c r="E233" t="s">
        <v>93</v>
      </c>
      <c r="F233" t="s">
        <v>47</v>
      </c>
      <c r="G233" t="s">
        <v>79</v>
      </c>
      <c r="H233" t="s">
        <v>61</v>
      </c>
      <c r="I233" t="s">
        <v>36</v>
      </c>
    </row>
    <row r="234" spans="1:9" x14ac:dyDescent="0.2">
      <c r="A234" t="s">
        <v>506</v>
      </c>
      <c r="B234" t="s">
        <v>11</v>
      </c>
      <c r="C234" t="s">
        <v>36</v>
      </c>
      <c r="D234" t="s">
        <v>29</v>
      </c>
      <c r="E234" t="s">
        <v>72</v>
      </c>
      <c r="F234" t="s">
        <v>47</v>
      </c>
      <c r="G234" t="s">
        <v>79</v>
      </c>
      <c r="H234" t="s">
        <v>61</v>
      </c>
      <c r="I234" t="s">
        <v>102</v>
      </c>
    </row>
    <row r="235" spans="1:9" x14ac:dyDescent="0.2">
      <c r="A235" t="s">
        <v>507</v>
      </c>
      <c r="B235" t="s">
        <v>11</v>
      </c>
      <c r="C235" t="s">
        <v>36</v>
      </c>
      <c r="D235" t="s">
        <v>29</v>
      </c>
      <c r="E235" t="s">
        <v>93</v>
      </c>
      <c r="F235" t="s">
        <v>47</v>
      </c>
      <c r="G235" t="s">
        <v>72</v>
      </c>
      <c r="H235" t="s">
        <v>61</v>
      </c>
      <c r="I235" t="s">
        <v>86</v>
      </c>
    </row>
    <row r="236" spans="1:9" x14ac:dyDescent="0.2">
      <c r="A236" t="s">
        <v>508</v>
      </c>
      <c r="B236" t="s">
        <v>11</v>
      </c>
      <c r="C236" t="s">
        <v>36</v>
      </c>
      <c r="D236" t="s">
        <v>29</v>
      </c>
      <c r="E236" t="s">
        <v>72</v>
      </c>
      <c r="F236" t="s">
        <v>47</v>
      </c>
      <c r="G236" t="s">
        <v>86</v>
      </c>
      <c r="H236" t="s">
        <v>61</v>
      </c>
      <c r="I236" t="s">
        <v>102</v>
      </c>
    </row>
    <row r="237" spans="1:9" x14ac:dyDescent="0.2">
      <c r="A237" t="s">
        <v>509</v>
      </c>
      <c r="B237" t="s">
        <v>11</v>
      </c>
      <c r="C237" t="s">
        <v>36</v>
      </c>
      <c r="D237" t="s">
        <v>29</v>
      </c>
      <c r="E237" t="s">
        <v>93</v>
      </c>
      <c r="F237" t="s">
        <v>47</v>
      </c>
      <c r="G237" t="s">
        <v>72</v>
      </c>
      <c r="H237" t="s">
        <v>61</v>
      </c>
      <c r="I237" t="s">
        <v>102</v>
      </c>
    </row>
    <row r="238" spans="1:9" x14ac:dyDescent="0.2">
      <c r="A238" t="s">
        <v>510</v>
      </c>
      <c r="B238" t="s">
        <v>11</v>
      </c>
      <c r="C238" t="s">
        <v>29</v>
      </c>
      <c r="D238" t="s">
        <v>47</v>
      </c>
      <c r="E238" t="s">
        <v>93</v>
      </c>
      <c r="F238" t="s">
        <v>79</v>
      </c>
      <c r="G238" t="s">
        <v>86</v>
      </c>
      <c r="H238" t="s">
        <v>61</v>
      </c>
      <c r="I238" t="s">
        <v>36</v>
      </c>
    </row>
    <row r="239" spans="1:9" x14ac:dyDescent="0.2">
      <c r="A239" t="s">
        <v>511</v>
      </c>
      <c r="B239" t="s">
        <v>11</v>
      </c>
      <c r="C239" t="s">
        <v>36</v>
      </c>
      <c r="D239" t="s">
        <v>29</v>
      </c>
      <c r="E239" t="s">
        <v>47</v>
      </c>
      <c r="F239" t="s">
        <v>79</v>
      </c>
      <c r="G239" t="s">
        <v>86</v>
      </c>
      <c r="H239" t="s">
        <v>61</v>
      </c>
      <c r="I239" t="s">
        <v>102</v>
      </c>
    </row>
    <row r="240" spans="1:9" x14ac:dyDescent="0.2">
      <c r="A240" t="s">
        <v>512</v>
      </c>
      <c r="B240" t="s">
        <v>11</v>
      </c>
      <c r="C240" t="s">
        <v>36</v>
      </c>
      <c r="D240" t="s">
        <v>29</v>
      </c>
      <c r="E240" t="s">
        <v>93</v>
      </c>
      <c r="F240" t="s">
        <v>47</v>
      </c>
      <c r="G240" t="s">
        <v>79</v>
      </c>
      <c r="H240" t="s">
        <v>61</v>
      </c>
      <c r="I240" t="s">
        <v>102</v>
      </c>
    </row>
    <row r="241" spans="1:9" x14ac:dyDescent="0.2">
      <c r="A241" t="s">
        <v>513</v>
      </c>
      <c r="B241" t="s">
        <v>11</v>
      </c>
      <c r="C241" t="s">
        <v>36</v>
      </c>
      <c r="D241" t="s">
        <v>29</v>
      </c>
      <c r="E241" t="s">
        <v>93</v>
      </c>
      <c r="F241" t="s">
        <v>47</v>
      </c>
      <c r="G241" t="s">
        <v>86</v>
      </c>
      <c r="H241" t="s">
        <v>61</v>
      </c>
      <c r="I241" t="s">
        <v>102</v>
      </c>
    </row>
    <row r="242" spans="1:9" x14ac:dyDescent="0.2">
      <c r="A242" t="s">
        <v>514</v>
      </c>
      <c r="B242" t="s">
        <v>11</v>
      </c>
      <c r="C242" t="s">
        <v>29</v>
      </c>
      <c r="D242" t="s">
        <v>47</v>
      </c>
      <c r="E242" t="s">
        <v>93</v>
      </c>
      <c r="F242" t="s">
        <v>79</v>
      </c>
      <c r="G242" t="s">
        <v>72</v>
      </c>
      <c r="H242" t="s">
        <v>86</v>
      </c>
      <c r="I242" t="s">
        <v>36</v>
      </c>
    </row>
    <row r="243" spans="1:9" x14ac:dyDescent="0.2">
      <c r="A243" t="s">
        <v>515</v>
      </c>
      <c r="B243" t="s">
        <v>11</v>
      </c>
      <c r="C243" t="s">
        <v>36</v>
      </c>
      <c r="D243" t="s">
        <v>29</v>
      </c>
      <c r="E243" t="s">
        <v>72</v>
      </c>
      <c r="F243" t="s">
        <v>47</v>
      </c>
      <c r="G243" t="s">
        <v>86</v>
      </c>
      <c r="H243" t="s">
        <v>79</v>
      </c>
      <c r="I243" t="s">
        <v>102</v>
      </c>
    </row>
    <row r="244" spans="1:9" x14ac:dyDescent="0.2">
      <c r="A244" t="s">
        <v>516</v>
      </c>
      <c r="B244" t="s">
        <v>11</v>
      </c>
      <c r="C244" t="s">
        <v>36</v>
      </c>
      <c r="D244" t="s">
        <v>29</v>
      </c>
      <c r="E244" t="s">
        <v>93</v>
      </c>
      <c r="F244" t="s">
        <v>47</v>
      </c>
      <c r="G244" t="s">
        <v>72</v>
      </c>
      <c r="H244" t="s">
        <v>79</v>
      </c>
      <c r="I244" t="s">
        <v>102</v>
      </c>
    </row>
    <row r="245" spans="1:9" x14ac:dyDescent="0.2">
      <c r="A245" t="s">
        <v>517</v>
      </c>
      <c r="B245" t="s">
        <v>11</v>
      </c>
      <c r="C245" t="s">
        <v>36</v>
      </c>
      <c r="D245" t="s">
        <v>29</v>
      </c>
      <c r="E245" t="s">
        <v>93</v>
      </c>
      <c r="F245" t="s">
        <v>47</v>
      </c>
      <c r="G245" t="s">
        <v>72</v>
      </c>
      <c r="H245" t="s">
        <v>86</v>
      </c>
      <c r="I245" t="s">
        <v>102</v>
      </c>
    </row>
    <row r="246" spans="1:9" x14ac:dyDescent="0.2">
      <c r="A246" t="s">
        <v>518</v>
      </c>
      <c r="B246" t="s">
        <v>36</v>
      </c>
      <c r="C246" t="s">
        <v>29</v>
      </c>
      <c r="D246" t="s">
        <v>47</v>
      </c>
      <c r="E246" t="s">
        <v>93</v>
      </c>
      <c r="F246" t="s">
        <v>79</v>
      </c>
      <c r="G246" t="s">
        <v>11</v>
      </c>
      <c r="H246" t="s">
        <v>86</v>
      </c>
      <c r="I246" t="s">
        <v>102</v>
      </c>
    </row>
    <row r="247" spans="1:9" x14ac:dyDescent="0.2">
      <c r="A247" t="s">
        <v>519</v>
      </c>
      <c r="B247" t="s">
        <v>11</v>
      </c>
      <c r="C247" t="s">
        <v>36</v>
      </c>
      <c r="D247" t="s">
        <v>29</v>
      </c>
      <c r="E247" t="s">
        <v>72</v>
      </c>
      <c r="F247" t="s">
        <v>54</v>
      </c>
      <c r="G247" t="s">
        <v>79</v>
      </c>
      <c r="H247" t="s">
        <v>61</v>
      </c>
      <c r="I247" t="s">
        <v>86</v>
      </c>
    </row>
    <row r="248" spans="1:9" x14ac:dyDescent="0.2">
      <c r="A248" t="s">
        <v>520</v>
      </c>
      <c r="B248" t="s">
        <v>11</v>
      </c>
      <c r="C248" t="s">
        <v>29</v>
      </c>
      <c r="D248" t="s">
        <v>72</v>
      </c>
      <c r="E248" t="s">
        <v>93</v>
      </c>
      <c r="F248" t="s">
        <v>54</v>
      </c>
      <c r="G248" t="s">
        <v>79</v>
      </c>
      <c r="H248" t="s">
        <v>61</v>
      </c>
      <c r="I248" t="s">
        <v>36</v>
      </c>
    </row>
    <row r="249" spans="1:9" x14ac:dyDescent="0.2">
      <c r="A249" t="s">
        <v>521</v>
      </c>
      <c r="B249" t="s">
        <v>11</v>
      </c>
      <c r="C249" t="s">
        <v>36</v>
      </c>
      <c r="D249" t="s">
        <v>29</v>
      </c>
      <c r="E249" t="s">
        <v>72</v>
      </c>
      <c r="F249" t="s">
        <v>54</v>
      </c>
      <c r="G249" t="s">
        <v>79</v>
      </c>
      <c r="H249" t="s">
        <v>61</v>
      </c>
      <c r="I249" t="s">
        <v>102</v>
      </c>
    </row>
    <row r="250" spans="1:9" x14ac:dyDescent="0.2">
      <c r="A250" t="s">
        <v>522</v>
      </c>
      <c r="B250" t="s">
        <v>11</v>
      </c>
      <c r="C250" t="s">
        <v>36</v>
      </c>
      <c r="D250" t="s">
        <v>29</v>
      </c>
      <c r="E250" t="s">
        <v>93</v>
      </c>
      <c r="F250" t="s">
        <v>54</v>
      </c>
      <c r="G250" t="s">
        <v>72</v>
      </c>
      <c r="H250" t="s">
        <v>61</v>
      </c>
      <c r="I250" t="s">
        <v>86</v>
      </c>
    </row>
    <row r="251" spans="1:9" x14ac:dyDescent="0.2">
      <c r="A251" t="s">
        <v>523</v>
      </c>
      <c r="B251" t="s">
        <v>11</v>
      </c>
      <c r="C251" t="s">
        <v>36</v>
      </c>
      <c r="D251" t="s">
        <v>29</v>
      </c>
      <c r="E251" t="s">
        <v>72</v>
      </c>
      <c r="F251" t="s">
        <v>54</v>
      </c>
      <c r="G251" t="s">
        <v>86</v>
      </c>
      <c r="H251" t="s">
        <v>61</v>
      </c>
      <c r="I251" t="s">
        <v>102</v>
      </c>
    </row>
    <row r="252" spans="1:9" x14ac:dyDescent="0.2">
      <c r="A252" t="s">
        <v>524</v>
      </c>
      <c r="B252" t="s">
        <v>11</v>
      </c>
      <c r="C252" t="s">
        <v>36</v>
      </c>
      <c r="D252" t="s">
        <v>29</v>
      </c>
      <c r="E252" t="s">
        <v>93</v>
      </c>
      <c r="F252" t="s">
        <v>54</v>
      </c>
      <c r="G252" t="s">
        <v>72</v>
      </c>
      <c r="H252" t="s">
        <v>61</v>
      </c>
      <c r="I252" t="s">
        <v>102</v>
      </c>
    </row>
    <row r="253" spans="1:9" x14ac:dyDescent="0.2">
      <c r="A253" t="s">
        <v>525</v>
      </c>
      <c r="B253" t="s">
        <v>11</v>
      </c>
      <c r="C253" t="s">
        <v>36</v>
      </c>
      <c r="D253" t="s">
        <v>29</v>
      </c>
      <c r="E253" t="s">
        <v>93</v>
      </c>
      <c r="F253" t="s">
        <v>54</v>
      </c>
      <c r="G253" t="s">
        <v>79</v>
      </c>
      <c r="H253" t="s">
        <v>61</v>
      </c>
      <c r="I253" t="s">
        <v>86</v>
      </c>
    </row>
    <row r="254" spans="1:9" x14ac:dyDescent="0.2">
      <c r="A254" t="s">
        <v>526</v>
      </c>
      <c r="B254" t="s">
        <v>11</v>
      </c>
      <c r="C254" t="s">
        <v>36</v>
      </c>
      <c r="D254" t="s">
        <v>29</v>
      </c>
      <c r="E254" t="s">
        <v>79</v>
      </c>
      <c r="F254" t="s">
        <v>54</v>
      </c>
      <c r="G254" t="s">
        <v>86</v>
      </c>
      <c r="H254" t="s">
        <v>61</v>
      </c>
      <c r="I254" t="s">
        <v>102</v>
      </c>
    </row>
    <row r="255" spans="1:9" x14ac:dyDescent="0.2">
      <c r="A255" t="s">
        <v>527</v>
      </c>
      <c r="B255" t="s">
        <v>11</v>
      </c>
      <c r="C255" t="s">
        <v>36</v>
      </c>
      <c r="D255" t="s">
        <v>29</v>
      </c>
      <c r="E255" t="s">
        <v>93</v>
      </c>
      <c r="F255" t="s">
        <v>54</v>
      </c>
      <c r="G255" t="s">
        <v>79</v>
      </c>
      <c r="H255" t="s">
        <v>61</v>
      </c>
      <c r="I255" t="s">
        <v>102</v>
      </c>
    </row>
    <row r="256" spans="1:9" x14ac:dyDescent="0.2">
      <c r="A256" t="s">
        <v>528</v>
      </c>
      <c r="B256" t="s">
        <v>11</v>
      </c>
      <c r="C256" t="s">
        <v>36</v>
      </c>
      <c r="D256" t="s">
        <v>29</v>
      </c>
      <c r="E256" t="s">
        <v>93</v>
      </c>
      <c r="F256" t="s">
        <v>54</v>
      </c>
      <c r="G256" t="s">
        <v>86</v>
      </c>
      <c r="H256" t="s">
        <v>61</v>
      </c>
      <c r="I256" t="s">
        <v>102</v>
      </c>
    </row>
    <row r="257" spans="1:9" x14ac:dyDescent="0.2">
      <c r="A257" t="s">
        <v>529</v>
      </c>
      <c r="B257" t="s">
        <v>11</v>
      </c>
      <c r="C257" t="s">
        <v>36</v>
      </c>
      <c r="D257" t="s">
        <v>29</v>
      </c>
      <c r="E257" t="s">
        <v>93</v>
      </c>
      <c r="F257" t="s">
        <v>54</v>
      </c>
      <c r="G257" t="s">
        <v>72</v>
      </c>
      <c r="H257" t="s">
        <v>79</v>
      </c>
      <c r="I257" t="s">
        <v>86</v>
      </c>
    </row>
    <row r="258" spans="1:9" x14ac:dyDescent="0.2">
      <c r="A258" t="s">
        <v>530</v>
      </c>
      <c r="B258" t="s">
        <v>36</v>
      </c>
      <c r="C258" t="s">
        <v>29</v>
      </c>
      <c r="D258" t="s">
        <v>54</v>
      </c>
      <c r="E258" t="s">
        <v>72</v>
      </c>
      <c r="F258" t="s">
        <v>79</v>
      </c>
      <c r="G258" t="s">
        <v>11</v>
      </c>
      <c r="H258" t="s">
        <v>86</v>
      </c>
      <c r="I258" t="s">
        <v>102</v>
      </c>
    </row>
    <row r="259" spans="1:9" x14ac:dyDescent="0.2">
      <c r="A259" t="s">
        <v>531</v>
      </c>
      <c r="B259" t="s">
        <v>11</v>
      </c>
      <c r="C259" t="s">
        <v>36</v>
      </c>
      <c r="D259" t="s">
        <v>29</v>
      </c>
      <c r="E259" t="s">
        <v>93</v>
      </c>
      <c r="F259" t="s">
        <v>54</v>
      </c>
      <c r="G259" t="s">
        <v>72</v>
      </c>
      <c r="H259" t="s">
        <v>79</v>
      </c>
      <c r="I259" t="s">
        <v>102</v>
      </c>
    </row>
    <row r="260" spans="1:9" x14ac:dyDescent="0.2">
      <c r="A260" t="s">
        <v>532</v>
      </c>
      <c r="B260" t="s">
        <v>11</v>
      </c>
      <c r="C260" t="s">
        <v>36</v>
      </c>
      <c r="D260" t="s">
        <v>29</v>
      </c>
      <c r="E260" t="s">
        <v>93</v>
      </c>
      <c r="F260" t="s">
        <v>54</v>
      </c>
      <c r="G260" t="s">
        <v>72</v>
      </c>
      <c r="H260" t="s">
        <v>86</v>
      </c>
      <c r="I260" t="s">
        <v>102</v>
      </c>
    </row>
    <row r="261" spans="1:9" x14ac:dyDescent="0.2">
      <c r="A261" t="s">
        <v>533</v>
      </c>
      <c r="B261" t="s">
        <v>36</v>
      </c>
      <c r="C261" t="s">
        <v>29</v>
      </c>
      <c r="D261" t="s">
        <v>54</v>
      </c>
      <c r="E261" t="s">
        <v>93</v>
      </c>
      <c r="F261" t="s">
        <v>79</v>
      </c>
      <c r="G261" t="s">
        <v>11</v>
      </c>
      <c r="H261" t="s">
        <v>86</v>
      </c>
      <c r="I261" t="s">
        <v>102</v>
      </c>
    </row>
    <row r="262" spans="1:9" x14ac:dyDescent="0.2">
      <c r="A262" t="s">
        <v>534</v>
      </c>
      <c r="B262" t="s">
        <v>11</v>
      </c>
      <c r="C262" t="s">
        <v>36</v>
      </c>
      <c r="D262" t="s">
        <v>29</v>
      </c>
      <c r="E262" t="s">
        <v>93</v>
      </c>
      <c r="F262" t="s">
        <v>79</v>
      </c>
      <c r="G262" t="s">
        <v>72</v>
      </c>
      <c r="H262" t="s">
        <v>61</v>
      </c>
      <c r="I262" t="s">
        <v>86</v>
      </c>
    </row>
    <row r="263" spans="1:9" x14ac:dyDescent="0.2">
      <c r="A263" t="s">
        <v>535</v>
      </c>
      <c r="B263" t="s">
        <v>11</v>
      </c>
      <c r="C263" t="s">
        <v>36</v>
      </c>
      <c r="D263" t="s">
        <v>29</v>
      </c>
      <c r="E263" t="s">
        <v>72</v>
      </c>
      <c r="F263" t="s">
        <v>79</v>
      </c>
      <c r="G263" t="s">
        <v>86</v>
      </c>
      <c r="H263" t="s">
        <v>61</v>
      </c>
      <c r="I263" t="s">
        <v>102</v>
      </c>
    </row>
    <row r="264" spans="1:9" x14ac:dyDescent="0.2">
      <c r="A264" t="s">
        <v>536</v>
      </c>
      <c r="B264" t="s">
        <v>11</v>
      </c>
      <c r="C264" t="s">
        <v>36</v>
      </c>
      <c r="D264" t="s">
        <v>29</v>
      </c>
      <c r="E264" t="s">
        <v>93</v>
      </c>
      <c r="F264" t="s">
        <v>79</v>
      </c>
      <c r="G264" t="s">
        <v>72</v>
      </c>
      <c r="H264" t="s">
        <v>61</v>
      </c>
      <c r="I264" t="s">
        <v>102</v>
      </c>
    </row>
    <row r="265" spans="1:9" x14ac:dyDescent="0.2">
      <c r="A265" t="s">
        <v>537</v>
      </c>
      <c r="B265" t="s">
        <v>11</v>
      </c>
      <c r="C265" t="s">
        <v>36</v>
      </c>
      <c r="D265" t="s">
        <v>29</v>
      </c>
      <c r="E265" t="s">
        <v>93</v>
      </c>
      <c r="F265" t="s">
        <v>86</v>
      </c>
      <c r="G265" t="s">
        <v>72</v>
      </c>
      <c r="H265" t="s">
        <v>61</v>
      </c>
      <c r="I265" t="s">
        <v>102</v>
      </c>
    </row>
    <row r="266" spans="1:9" x14ac:dyDescent="0.2">
      <c r="A266" t="s">
        <v>538</v>
      </c>
      <c r="B266" t="s">
        <v>11</v>
      </c>
      <c r="C266" t="s">
        <v>36</v>
      </c>
      <c r="D266" t="s">
        <v>29</v>
      </c>
      <c r="E266" t="s">
        <v>93</v>
      </c>
      <c r="F266" t="s">
        <v>79</v>
      </c>
      <c r="G266" t="s">
        <v>86</v>
      </c>
      <c r="H266" t="s">
        <v>61</v>
      </c>
      <c r="I266" t="s">
        <v>102</v>
      </c>
    </row>
    <row r="267" spans="1:9" x14ac:dyDescent="0.2">
      <c r="A267" t="s">
        <v>539</v>
      </c>
      <c r="B267" t="s">
        <v>11</v>
      </c>
      <c r="C267" t="s">
        <v>36</v>
      </c>
      <c r="D267" t="s">
        <v>29</v>
      </c>
      <c r="E267" t="s">
        <v>93</v>
      </c>
      <c r="F267" t="s">
        <v>79</v>
      </c>
      <c r="G267" t="s">
        <v>72</v>
      </c>
      <c r="H267" t="s">
        <v>86</v>
      </c>
      <c r="I267" t="s">
        <v>102</v>
      </c>
    </row>
    <row r="268" spans="1:9" x14ac:dyDescent="0.2">
      <c r="A268" t="s">
        <v>540</v>
      </c>
      <c r="B268" t="s">
        <v>11</v>
      </c>
      <c r="C268" t="s">
        <v>54</v>
      </c>
      <c r="D268" t="s">
        <v>29</v>
      </c>
      <c r="E268" t="s">
        <v>72</v>
      </c>
      <c r="F268" t="s">
        <v>86</v>
      </c>
      <c r="G268" t="s">
        <v>79</v>
      </c>
      <c r="H268" t="s">
        <v>61</v>
      </c>
      <c r="I268" t="s">
        <v>47</v>
      </c>
    </row>
    <row r="269" spans="1:9" x14ac:dyDescent="0.2">
      <c r="A269" t="s">
        <v>541</v>
      </c>
      <c r="B269" t="s">
        <v>11</v>
      </c>
      <c r="C269" t="s">
        <v>29</v>
      </c>
      <c r="D269" t="s">
        <v>79</v>
      </c>
      <c r="E269" t="s">
        <v>93</v>
      </c>
      <c r="F269" t="s">
        <v>54</v>
      </c>
      <c r="G269" t="s">
        <v>72</v>
      </c>
      <c r="H269" t="s">
        <v>61</v>
      </c>
      <c r="I269" t="s">
        <v>47</v>
      </c>
    </row>
    <row r="270" spans="1:9" x14ac:dyDescent="0.2">
      <c r="A270" t="s">
        <v>542</v>
      </c>
      <c r="B270" t="s">
        <v>11</v>
      </c>
      <c r="C270" t="s">
        <v>29</v>
      </c>
      <c r="D270" t="s">
        <v>79</v>
      </c>
      <c r="E270" t="s">
        <v>47</v>
      </c>
      <c r="F270" t="s">
        <v>54</v>
      </c>
      <c r="G270" t="s">
        <v>72</v>
      </c>
      <c r="H270" t="s">
        <v>61</v>
      </c>
      <c r="I270" t="s">
        <v>102</v>
      </c>
    </row>
    <row r="271" spans="1:9" x14ac:dyDescent="0.2">
      <c r="A271" t="s">
        <v>543</v>
      </c>
      <c r="B271" t="s">
        <v>11</v>
      </c>
      <c r="C271" t="s">
        <v>61</v>
      </c>
      <c r="D271" t="s">
        <v>29</v>
      </c>
      <c r="E271" t="s">
        <v>93</v>
      </c>
      <c r="F271" t="s">
        <v>54</v>
      </c>
      <c r="G271" t="s">
        <v>72</v>
      </c>
      <c r="H271" t="s">
        <v>86</v>
      </c>
      <c r="I271" t="s">
        <v>47</v>
      </c>
    </row>
    <row r="272" spans="1:9" x14ac:dyDescent="0.2">
      <c r="A272" t="s">
        <v>544</v>
      </c>
      <c r="B272" t="s">
        <v>11</v>
      </c>
      <c r="C272" t="s">
        <v>61</v>
      </c>
      <c r="D272" t="s">
        <v>29</v>
      </c>
      <c r="E272" t="s">
        <v>47</v>
      </c>
      <c r="F272" t="s">
        <v>54</v>
      </c>
      <c r="G272" t="s">
        <v>72</v>
      </c>
      <c r="H272" t="s">
        <v>86</v>
      </c>
      <c r="I272" t="s">
        <v>102</v>
      </c>
    </row>
    <row r="273" spans="1:9" x14ac:dyDescent="0.2">
      <c r="A273" t="s">
        <v>545</v>
      </c>
      <c r="B273" t="s">
        <v>29</v>
      </c>
      <c r="C273" t="s">
        <v>72</v>
      </c>
      <c r="D273" t="s">
        <v>54</v>
      </c>
      <c r="E273" t="s">
        <v>93</v>
      </c>
      <c r="F273" t="s">
        <v>47</v>
      </c>
      <c r="G273" t="s">
        <v>11</v>
      </c>
      <c r="H273" t="s">
        <v>61</v>
      </c>
      <c r="I273" t="s">
        <v>102</v>
      </c>
    </row>
    <row r="274" spans="1:9" x14ac:dyDescent="0.2">
      <c r="A274" t="s">
        <v>546</v>
      </c>
      <c r="B274" t="s">
        <v>11</v>
      </c>
      <c r="C274" t="s">
        <v>29</v>
      </c>
      <c r="D274" t="s">
        <v>47</v>
      </c>
      <c r="E274" t="s">
        <v>93</v>
      </c>
      <c r="F274" t="s">
        <v>54</v>
      </c>
      <c r="G274" t="s">
        <v>79</v>
      </c>
      <c r="H274" t="s">
        <v>61</v>
      </c>
      <c r="I274" t="s">
        <v>86</v>
      </c>
    </row>
    <row r="275" spans="1:9" x14ac:dyDescent="0.2">
      <c r="A275" t="s">
        <v>547</v>
      </c>
      <c r="B275" t="s">
        <v>11</v>
      </c>
      <c r="C275" t="s">
        <v>29</v>
      </c>
      <c r="D275" t="s">
        <v>47</v>
      </c>
      <c r="E275" t="s">
        <v>79</v>
      </c>
      <c r="F275" t="s">
        <v>54</v>
      </c>
      <c r="G275" t="s">
        <v>86</v>
      </c>
      <c r="H275" t="s">
        <v>61</v>
      </c>
      <c r="I275" t="s">
        <v>102</v>
      </c>
    </row>
    <row r="276" spans="1:9" x14ac:dyDescent="0.2">
      <c r="A276" t="s">
        <v>548</v>
      </c>
      <c r="B276" t="s">
        <v>11</v>
      </c>
      <c r="C276" t="s">
        <v>29</v>
      </c>
      <c r="D276" t="s">
        <v>79</v>
      </c>
      <c r="E276" t="s">
        <v>93</v>
      </c>
      <c r="F276" t="s">
        <v>54</v>
      </c>
      <c r="G276" t="s">
        <v>47</v>
      </c>
      <c r="H276" t="s">
        <v>61</v>
      </c>
      <c r="I276" t="s">
        <v>102</v>
      </c>
    </row>
    <row r="277" spans="1:9" x14ac:dyDescent="0.2">
      <c r="A277" t="s">
        <v>549</v>
      </c>
      <c r="B277" t="s">
        <v>11</v>
      </c>
      <c r="C277" t="s">
        <v>54</v>
      </c>
      <c r="D277" t="s">
        <v>29</v>
      </c>
      <c r="E277" t="s">
        <v>93</v>
      </c>
      <c r="F277" t="s">
        <v>86</v>
      </c>
      <c r="G277" t="s">
        <v>47</v>
      </c>
      <c r="H277" t="s">
        <v>61</v>
      </c>
      <c r="I277" t="s">
        <v>102</v>
      </c>
    </row>
    <row r="278" spans="1:9" x14ac:dyDescent="0.2">
      <c r="A278" t="s">
        <v>550</v>
      </c>
      <c r="B278" t="s">
        <v>11</v>
      </c>
      <c r="C278" t="s">
        <v>29</v>
      </c>
      <c r="D278" t="s">
        <v>54</v>
      </c>
      <c r="E278" t="s">
        <v>93</v>
      </c>
      <c r="F278" t="s">
        <v>79</v>
      </c>
      <c r="G278" t="s">
        <v>72</v>
      </c>
      <c r="H278" t="s">
        <v>86</v>
      </c>
      <c r="I278" t="s">
        <v>47</v>
      </c>
    </row>
    <row r="279" spans="1:9" x14ac:dyDescent="0.2">
      <c r="A279" t="s">
        <v>551</v>
      </c>
      <c r="B279" t="s">
        <v>11</v>
      </c>
      <c r="C279" t="s">
        <v>29</v>
      </c>
      <c r="D279" t="s">
        <v>47</v>
      </c>
      <c r="E279" t="s">
        <v>72</v>
      </c>
      <c r="F279" t="s">
        <v>54</v>
      </c>
      <c r="G279" t="s">
        <v>79</v>
      </c>
      <c r="H279" t="s">
        <v>86</v>
      </c>
      <c r="I279" t="s">
        <v>102</v>
      </c>
    </row>
    <row r="280" spans="1:9" x14ac:dyDescent="0.2">
      <c r="A280" t="s">
        <v>552</v>
      </c>
      <c r="B280" t="s">
        <v>11</v>
      </c>
      <c r="C280" t="s">
        <v>29</v>
      </c>
      <c r="D280" t="s">
        <v>54</v>
      </c>
      <c r="E280" t="s">
        <v>93</v>
      </c>
      <c r="F280" t="s">
        <v>47</v>
      </c>
      <c r="G280" t="s">
        <v>72</v>
      </c>
      <c r="H280" t="s">
        <v>79</v>
      </c>
      <c r="I280" t="s">
        <v>102</v>
      </c>
    </row>
    <row r="281" spans="1:9" x14ac:dyDescent="0.2">
      <c r="A281" t="s">
        <v>553</v>
      </c>
      <c r="B281" t="s">
        <v>11</v>
      </c>
      <c r="C281" t="s">
        <v>29</v>
      </c>
      <c r="D281" t="s">
        <v>47</v>
      </c>
      <c r="E281" t="s">
        <v>93</v>
      </c>
      <c r="F281" t="s">
        <v>54</v>
      </c>
      <c r="G281" t="s">
        <v>72</v>
      </c>
      <c r="H281" t="s">
        <v>86</v>
      </c>
      <c r="I281" t="s">
        <v>102</v>
      </c>
    </row>
    <row r="282" spans="1:9" x14ac:dyDescent="0.2">
      <c r="A282" t="s">
        <v>554</v>
      </c>
      <c r="B282" t="s">
        <v>11</v>
      </c>
      <c r="C282" t="s">
        <v>29</v>
      </c>
      <c r="D282" t="s">
        <v>47</v>
      </c>
      <c r="E282" t="s">
        <v>93</v>
      </c>
      <c r="F282" t="s">
        <v>54</v>
      </c>
      <c r="G282" t="s">
        <v>79</v>
      </c>
      <c r="H282" t="s">
        <v>86</v>
      </c>
      <c r="I282" t="s">
        <v>102</v>
      </c>
    </row>
    <row r="283" spans="1:9" x14ac:dyDescent="0.2">
      <c r="A283" t="s">
        <v>555</v>
      </c>
      <c r="B283" t="s">
        <v>11</v>
      </c>
      <c r="C283" t="s">
        <v>29</v>
      </c>
      <c r="D283" t="s">
        <v>47</v>
      </c>
      <c r="E283" t="s">
        <v>93</v>
      </c>
      <c r="F283" t="s">
        <v>79</v>
      </c>
      <c r="G283" t="s">
        <v>72</v>
      </c>
      <c r="H283" t="s">
        <v>61</v>
      </c>
      <c r="I283" t="s">
        <v>86</v>
      </c>
    </row>
    <row r="284" spans="1:9" x14ac:dyDescent="0.2">
      <c r="A284" t="s">
        <v>556</v>
      </c>
      <c r="B284" t="s">
        <v>11</v>
      </c>
      <c r="C284" t="s">
        <v>29</v>
      </c>
      <c r="D284" t="s">
        <v>47</v>
      </c>
      <c r="E284" t="s">
        <v>72</v>
      </c>
      <c r="F284" t="s">
        <v>79</v>
      </c>
      <c r="G284" t="s">
        <v>86</v>
      </c>
      <c r="H284" t="s">
        <v>61</v>
      </c>
      <c r="I284" t="s">
        <v>102</v>
      </c>
    </row>
    <row r="285" spans="1:9" x14ac:dyDescent="0.2">
      <c r="A285" t="s">
        <v>557</v>
      </c>
      <c r="B285" t="s">
        <v>11</v>
      </c>
      <c r="C285" t="s">
        <v>29</v>
      </c>
      <c r="D285" t="s">
        <v>79</v>
      </c>
      <c r="E285" t="s">
        <v>93</v>
      </c>
      <c r="F285" t="s">
        <v>47</v>
      </c>
      <c r="G285" t="s">
        <v>72</v>
      </c>
      <c r="H285" t="s">
        <v>61</v>
      </c>
      <c r="I285" t="s">
        <v>102</v>
      </c>
    </row>
    <row r="286" spans="1:9" x14ac:dyDescent="0.2">
      <c r="A286" t="s">
        <v>558</v>
      </c>
      <c r="B286" t="s">
        <v>11</v>
      </c>
      <c r="C286" t="s">
        <v>61</v>
      </c>
      <c r="D286" t="s">
        <v>29</v>
      </c>
      <c r="E286" t="s">
        <v>93</v>
      </c>
      <c r="F286" t="s">
        <v>47</v>
      </c>
      <c r="G286" t="s">
        <v>72</v>
      </c>
      <c r="H286" t="s">
        <v>86</v>
      </c>
      <c r="I286" t="s">
        <v>102</v>
      </c>
    </row>
    <row r="287" spans="1:9" x14ac:dyDescent="0.2">
      <c r="A287" t="s">
        <v>559</v>
      </c>
      <c r="B287" t="s">
        <v>11</v>
      </c>
      <c r="C287" t="s">
        <v>29</v>
      </c>
      <c r="D287" t="s">
        <v>47</v>
      </c>
      <c r="E287" t="s">
        <v>93</v>
      </c>
      <c r="F287" t="s">
        <v>79</v>
      </c>
      <c r="G287" t="s">
        <v>86</v>
      </c>
      <c r="H287" t="s">
        <v>61</v>
      </c>
      <c r="I287" t="s">
        <v>102</v>
      </c>
    </row>
    <row r="288" spans="1:9" x14ac:dyDescent="0.2">
      <c r="A288" t="s">
        <v>560</v>
      </c>
      <c r="B288" t="s">
        <v>11</v>
      </c>
      <c r="C288" t="s">
        <v>29</v>
      </c>
      <c r="D288" t="s">
        <v>47</v>
      </c>
      <c r="E288" t="s">
        <v>93</v>
      </c>
      <c r="F288" t="s">
        <v>79</v>
      </c>
      <c r="G288" t="s">
        <v>72</v>
      </c>
      <c r="H288" t="s">
        <v>86</v>
      </c>
      <c r="I288" t="s">
        <v>102</v>
      </c>
    </row>
    <row r="289" spans="1:9" x14ac:dyDescent="0.2">
      <c r="A289" t="s">
        <v>561</v>
      </c>
      <c r="B289" t="s">
        <v>11</v>
      </c>
      <c r="C289" t="s">
        <v>61</v>
      </c>
      <c r="D289" t="s">
        <v>29</v>
      </c>
      <c r="E289" t="s">
        <v>93</v>
      </c>
      <c r="F289" t="s">
        <v>54</v>
      </c>
      <c r="G289" t="s">
        <v>72</v>
      </c>
      <c r="H289" t="s">
        <v>86</v>
      </c>
      <c r="I289" t="s">
        <v>79</v>
      </c>
    </row>
    <row r="290" spans="1:9" x14ac:dyDescent="0.2">
      <c r="A290" t="s">
        <v>562</v>
      </c>
      <c r="B290" t="s">
        <v>11</v>
      </c>
      <c r="C290" t="s">
        <v>54</v>
      </c>
      <c r="D290" t="s">
        <v>29</v>
      </c>
      <c r="E290" t="s">
        <v>72</v>
      </c>
      <c r="F290" t="s">
        <v>86</v>
      </c>
      <c r="G290" t="s">
        <v>79</v>
      </c>
      <c r="H290" t="s">
        <v>61</v>
      </c>
      <c r="I290" t="s">
        <v>102</v>
      </c>
    </row>
    <row r="291" spans="1:9" x14ac:dyDescent="0.2">
      <c r="A291" t="s">
        <v>563</v>
      </c>
      <c r="B291" t="s">
        <v>11</v>
      </c>
      <c r="C291" t="s">
        <v>29</v>
      </c>
      <c r="D291" t="s">
        <v>79</v>
      </c>
      <c r="E291" t="s">
        <v>93</v>
      </c>
      <c r="F291" t="s">
        <v>54</v>
      </c>
      <c r="G291" t="s">
        <v>72</v>
      </c>
      <c r="H291" t="s">
        <v>61</v>
      </c>
      <c r="I291" t="s">
        <v>102</v>
      </c>
    </row>
    <row r="292" spans="1:9" x14ac:dyDescent="0.2">
      <c r="A292" t="s">
        <v>564</v>
      </c>
      <c r="B292" t="s">
        <v>11</v>
      </c>
      <c r="C292" t="s">
        <v>61</v>
      </c>
      <c r="D292" t="s">
        <v>29</v>
      </c>
      <c r="E292" t="s">
        <v>93</v>
      </c>
      <c r="F292" t="s">
        <v>54</v>
      </c>
      <c r="G292" t="s">
        <v>72</v>
      </c>
      <c r="H292" t="s">
        <v>86</v>
      </c>
      <c r="I292" t="s">
        <v>102</v>
      </c>
    </row>
    <row r="293" spans="1:9" x14ac:dyDescent="0.2">
      <c r="A293" t="s">
        <v>565</v>
      </c>
      <c r="B293" t="s">
        <v>11</v>
      </c>
      <c r="C293" t="s">
        <v>54</v>
      </c>
      <c r="D293" t="s">
        <v>29</v>
      </c>
      <c r="E293" t="s">
        <v>93</v>
      </c>
      <c r="F293" t="s">
        <v>86</v>
      </c>
      <c r="G293" t="s">
        <v>79</v>
      </c>
      <c r="H293" t="s">
        <v>61</v>
      </c>
      <c r="I293" t="s">
        <v>102</v>
      </c>
    </row>
    <row r="294" spans="1:9" x14ac:dyDescent="0.2">
      <c r="A294" t="s">
        <v>566</v>
      </c>
      <c r="B294" t="s">
        <v>11</v>
      </c>
      <c r="C294" t="s">
        <v>29</v>
      </c>
      <c r="D294" t="s">
        <v>54</v>
      </c>
      <c r="E294" t="s">
        <v>93</v>
      </c>
      <c r="F294" t="s">
        <v>79</v>
      </c>
      <c r="G294" t="s">
        <v>72</v>
      </c>
      <c r="H294" t="s">
        <v>86</v>
      </c>
      <c r="I294" t="s">
        <v>102</v>
      </c>
    </row>
    <row r="295" spans="1:9" x14ac:dyDescent="0.2">
      <c r="A295" t="s">
        <v>567</v>
      </c>
      <c r="B295" t="s">
        <v>11</v>
      </c>
      <c r="C295" t="s">
        <v>61</v>
      </c>
      <c r="D295" t="s">
        <v>29</v>
      </c>
      <c r="E295" t="s">
        <v>93</v>
      </c>
      <c r="F295" t="s">
        <v>79</v>
      </c>
      <c r="G295" t="s">
        <v>72</v>
      </c>
      <c r="H295" t="s">
        <v>86</v>
      </c>
      <c r="I295" t="s">
        <v>102</v>
      </c>
    </row>
    <row r="296" spans="1:9" x14ac:dyDescent="0.2">
      <c r="A296" t="s">
        <v>568</v>
      </c>
      <c r="B296" t="s">
        <v>11</v>
      </c>
      <c r="C296" t="s">
        <v>36</v>
      </c>
      <c r="D296" t="s">
        <v>54</v>
      </c>
      <c r="E296" t="s">
        <v>72</v>
      </c>
      <c r="F296" t="s">
        <v>79</v>
      </c>
      <c r="G296" t="s">
        <v>86</v>
      </c>
      <c r="H296" t="s">
        <v>61</v>
      </c>
      <c r="I296" t="s">
        <v>47</v>
      </c>
    </row>
    <row r="297" spans="1:9" x14ac:dyDescent="0.2">
      <c r="A297" t="s">
        <v>569</v>
      </c>
      <c r="B297" t="s">
        <v>11</v>
      </c>
      <c r="C297" t="s">
        <v>36</v>
      </c>
      <c r="D297" t="s">
        <v>54</v>
      </c>
      <c r="E297" t="s">
        <v>93</v>
      </c>
      <c r="F297" t="s">
        <v>47</v>
      </c>
      <c r="G297" t="s">
        <v>72</v>
      </c>
      <c r="H297" t="s">
        <v>61</v>
      </c>
      <c r="I297" t="s">
        <v>79</v>
      </c>
    </row>
    <row r="298" spans="1:9" x14ac:dyDescent="0.2">
      <c r="A298" t="s">
        <v>570</v>
      </c>
      <c r="B298" t="s">
        <v>11</v>
      </c>
      <c r="C298" t="s">
        <v>36</v>
      </c>
      <c r="D298" t="s">
        <v>72</v>
      </c>
      <c r="E298" t="s">
        <v>47</v>
      </c>
      <c r="F298" t="s">
        <v>54</v>
      </c>
      <c r="G298" t="s">
        <v>79</v>
      </c>
      <c r="H298" t="s">
        <v>61</v>
      </c>
      <c r="I298" t="s">
        <v>102</v>
      </c>
    </row>
    <row r="299" spans="1:9" x14ac:dyDescent="0.2">
      <c r="A299" t="s">
        <v>571</v>
      </c>
      <c r="B299" t="s">
        <v>11</v>
      </c>
      <c r="C299" t="s">
        <v>36</v>
      </c>
      <c r="D299" t="s">
        <v>47</v>
      </c>
      <c r="E299" t="s">
        <v>93</v>
      </c>
      <c r="F299" t="s">
        <v>54</v>
      </c>
      <c r="G299" t="s">
        <v>72</v>
      </c>
      <c r="H299" t="s">
        <v>61</v>
      </c>
      <c r="I299" t="s">
        <v>86</v>
      </c>
    </row>
    <row r="300" spans="1:9" x14ac:dyDescent="0.2">
      <c r="A300" t="s">
        <v>572</v>
      </c>
      <c r="B300" t="s">
        <v>11</v>
      </c>
      <c r="C300" t="s">
        <v>36</v>
      </c>
      <c r="D300" t="s">
        <v>47</v>
      </c>
      <c r="E300" t="s">
        <v>72</v>
      </c>
      <c r="F300" t="s">
        <v>54</v>
      </c>
      <c r="G300" t="s">
        <v>86</v>
      </c>
      <c r="H300" t="s">
        <v>61</v>
      </c>
      <c r="I300" t="s">
        <v>102</v>
      </c>
    </row>
    <row r="301" spans="1:9" x14ac:dyDescent="0.2">
      <c r="A301" t="s">
        <v>573</v>
      </c>
      <c r="B301" t="s">
        <v>11</v>
      </c>
      <c r="C301" t="s">
        <v>36</v>
      </c>
      <c r="D301" t="s">
        <v>54</v>
      </c>
      <c r="E301" t="s">
        <v>93</v>
      </c>
      <c r="F301" t="s">
        <v>47</v>
      </c>
      <c r="G301" t="s">
        <v>72</v>
      </c>
      <c r="H301" t="s">
        <v>61</v>
      </c>
      <c r="I301" t="s">
        <v>102</v>
      </c>
    </row>
    <row r="302" spans="1:9" x14ac:dyDescent="0.2">
      <c r="A302" t="s">
        <v>574</v>
      </c>
      <c r="B302" t="s">
        <v>11</v>
      </c>
      <c r="C302" t="s">
        <v>36</v>
      </c>
      <c r="D302" t="s">
        <v>47</v>
      </c>
      <c r="E302" t="s">
        <v>93</v>
      </c>
      <c r="F302" t="s">
        <v>54</v>
      </c>
      <c r="G302" t="s">
        <v>79</v>
      </c>
      <c r="H302" t="s">
        <v>61</v>
      </c>
      <c r="I302" t="s">
        <v>86</v>
      </c>
    </row>
    <row r="303" spans="1:9" x14ac:dyDescent="0.2">
      <c r="A303" t="s">
        <v>575</v>
      </c>
      <c r="B303" t="s">
        <v>11</v>
      </c>
      <c r="C303" t="s">
        <v>36</v>
      </c>
      <c r="D303" t="s">
        <v>47</v>
      </c>
      <c r="E303" t="s">
        <v>79</v>
      </c>
      <c r="F303" t="s">
        <v>54</v>
      </c>
      <c r="G303" t="s">
        <v>86</v>
      </c>
      <c r="H303" t="s">
        <v>61</v>
      </c>
      <c r="I303" t="s">
        <v>102</v>
      </c>
    </row>
    <row r="304" spans="1:9" x14ac:dyDescent="0.2">
      <c r="A304" t="s">
        <v>576</v>
      </c>
      <c r="B304" t="s">
        <v>11</v>
      </c>
      <c r="C304" t="s">
        <v>36</v>
      </c>
      <c r="D304" t="s">
        <v>54</v>
      </c>
      <c r="E304" t="s">
        <v>93</v>
      </c>
      <c r="F304" t="s">
        <v>79</v>
      </c>
      <c r="G304" t="s">
        <v>47</v>
      </c>
      <c r="H304" t="s">
        <v>61</v>
      </c>
      <c r="I304" t="s">
        <v>102</v>
      </c>
    </row>
    <row r="305" spans="1:9" x14ac:dyDescent="0.2">
      <c r="A305" t="s">
        <v>577</v>
      </c>
      <c r="B305" t="s">
        <v>11</v>
      </c>
      <c r="C305" t="s">
        <v>36</v>
      </c>
      <c r="D305" t="s">
        <v>47</v>
      </c>
      <c r="E305" t="s">
        <v>93</v>
      </c>
      <c r="F305" t="s">
        <v>54</v>
      </c>
      <c r="G305" t="s">
        <v>86</v>
      </c>
      <c r="H305" t="s">
        <v>61</v>
      </c>
      <c r="I305" t="s">
        <v>102</v>
      </c>
    </row>
    <row r="306" spans="1:9" x14ac:dyDescent="0.2">
      <c r="A306" t="s">
        <v>578</v>
      </c>
      <c r="B306" t="s">
        <v>11</v>
      </c>
      <c r="C306" t="s">
        <v>36</v>
      </c>
      <c r="D306" t="s">
        <v>54</v>
      </c>
      <c r="E306" t="s">
        <v>93</v>
      </c>
      <c r="F306" t="s">
        <v>79</v>
      </c>
      <c r="G306" t="s">
        <v>72</v>
      </c>
      <c r="H306" t="s">
        <v>86</v>
      </c>
      <c r="I306" t="s">
        <v>47</v>
      </c>
    </row>
    <row r="307" spans="1:9" x14ac:dyDescent="0.2">
      <c r="A307" t="s">
        <v>579</v>
      </c>
      <c r="B307" t="s">
        <v>11</v>
      </c>
      <c r="C307" t="s">
        <v>36</v>
      </c>
      <c r="D307" t="s">
        <v>47</v>
      </c>
      <c r="E307" t="s">
        <v>72</v>
      </c>
      <c r="F307" t="s">
        <v>54</v>
      </c>
      <c r="G307" t="s">
        <v>79</v>
      </c>
      <c r="H307" t="s">
        <v>86</v>
      </c>
      <c r="I307" t="s">
        <v>102</v>
      </c>
    </row>
    <row r="308" spans="1:9" x14ac:dyDescent="0.2">
      <c r="A308" t="s">
        <v>580</v>
      </c>
      <c r="B308" t="s">
        <v>11</v>
      </c>
      <c r="C308" t="s">
        <v>36</v>
      </c>
      <c r="D308" t="s">
        <v>54</v>
      </c>
      <c r="E308" t="s">
        <v>93</v>
      </c>
      <c r="F308" t="s">
        <v>47</v>
      </c>
      <c r="G308" t="s">
        <v>72</v>
      </c>
      <c r="H308" t="s">
        <v>79</v>
      </c>
      <c r="I308" t="s">
        <v>102</v>
      </c>
    </row>
    <row r="309" spans="1:9" x14ac:dyDescent="0.2">
      <c r="A309" t="s">
        <v>581</v>
      </c>
      <c r="B309" t="s">
        <v>11</v>
      </c>
      <c r="C309" t="s">
        <v>36</v>
      </c>
      <c r="D309" t="s">
        <v>47</v>
      </c>
      <c r="E309" t="s">
        <v>93</v>
      </c>
      <c r="F309" t="s">
        <v>54</v>
      </c>
      <c r="G309" t="s">
        <v>72</v>
      </c>
      <c r="H309" t="s">
        <v>86</v>
      </c>
      <c r="I309" t="s">
        <v>102</v>
      </c>
    </row>
    <row r="310" spans="1:9" x14ac:dyDescent="0.2">
      <c r="A310" t="s">
        <v>582</v>
      </c>
      <c r="B310" t="s">
        <v>11</v>
      </c>
      <c r="C310" t="s">
        <v>36</v>
      </c>
      <c r="D310" t="s">
        <v>47</v>
      </c>
      <c r="E310" t="s">
        <v>93</v>
      </c>
      <c r="F310" t="s">
        <v>54</v>
      </c>
      <c r="G310" t="s">
        <v>79</v>
      </c>
      <c r="H310" t="s">
        <v>86</v>
      </c>
      <c r="I310" t="s">
        <v>102</v>
      </c>
    </row>
    <row r="311" spans="1:9" x14ac:dyDescent="0.2">
      <c r="A311" t="s">
        <v>583</v>
      </c>
      <c r="B311" t="s">
        <v>11</v>
      </c>
      <c r="C311" t="s">
        <v>36</v>
      </c>
      <c r="D311" t="s">
        <v>47</v>
      </c>
      <c r="E311" t="s">
        <v>93</v>
      </c>
      <c r="F311" t="s">
        <v>79</v>
      </c>
      <c r="G311" t="s">
        <v>72</v>
      </c>
      <c r="H311" t="s">
        <v>61</v>
      </c>
      <c r="I311" t="s">
        <v>86</v>
      </c>
    </row>
    <row r="312" spans="1:9" x14ac:dyDescent="0.2">
      <c r="A312" t="s">
        <v>584</v>
      </c>
      <c r="B312" t="s">
        <v>11</v>
      </c>
      <c r="C312" t="s">
        <v>36</v>
      </c>
      <c r="D312" t="s">
        <v>47</v>
      </c>
      <c r="E312" t="s">
        <v>72</v>
      </c>
      <c r="F312" t="s">
        <v>79</v>
      </c>
      <c r="G312" t="s">
        <v>86</v>
      </c>
      <c r="H312" t="s">
        <v>61</v>
      </c>
      <c r="I312" t="s">
        <v>102</v>
      </c>
    </row>
    <row r="313" spans="1:9" x14ac:dyDescent="0.2">
      <c r="A313" t="s">
        <v>585</v>
      </c>
      <c r="B313" t="s">
        <v>11</v>
      </c>
      <c r="C313" t="s">
        <v>36</v>
      </c>
      <c r="D313" t="s">
        <v>72</v>
      </c>
      <c r="E313" t="s">
        <v>93</v>
      </c>
      <c r="F313" t="s">
        <v>47</v>
      </c>
      <c r="G313" t="s">
        <v>79</v>
      </c>
      <c r="H313" t="s">
        <v>61</v>
      </c>
      <c r="I313" t="s">
        <v>102</v>
      </c>
    </row>
    <row r="314" spans="1:9" x14ac:dyDescent="0.2">
      <c r="A314" t="s">
        <v>586</v>
      </c>
      <c r="B314" t="s">
        <v>11</v>
      </c>
      <c r="C314" t="s">
        <v>36</v>
      </c>
      <c r="D314" t="s">
        <v>47</v>
      </c>
      <c r="E314" t="s">
        <v>93</v>
      </c>
      <c r="F314" t="s">
        <v>86</v>
      </c>
      <c r="G314" t="s">
        <v>72</v>
      </c>
      <c r="H314" t="s">
        <v>61</v>
      </c>
      <c r="I314" t="s">
        <v>102</v>
      </c>
    </row>
    <row r="315" spans="1:9" x14ac:dyDescent="0.2">
      <c r="A315" t="s">
        <v>587</v>
      </c>
      <c r="B315" t="s">
        <v>11</v>
      </c>
      <c r="C315" t="s">
        <v>36</v>
      </c>
      <c r="D315" t="s">
        <v>47</v>
      </c>
      <c r="E315" t="s">
        <v>93</v>
      </c>
      <c r="F315" t="s">
        <v>79</v>
      </c>
      <c r="G315" t="s">
        <v>86</v>
      </c>
      <c r="H315" t="s">
        <v>61</v>
      </c>
      <c r="I315" t="s">
        <v>102</v>
      </c>
    </row>
    <row r="316" spans="1:9" x14ac:dyDescent="0.2">
      <c r="A316" t="s">
        <v>588</v>
      </c>
      <c r="B316" t="s">
        <v>11</v>
      </c>
      <c r="C316" t="s">
        <v>36</v>
      </c>
      <c r="D316" t="s">
        <v>47</v>
      </c>
      <c r="E316" t="s">
        <v>93</v>
      </c>
      <c r="F316" t="s">
        <v>79</v>
      </c>
      <c r="G316" t="s">
        <v>72</v>
      </c>
      <c r="H316" t="s">
        <v>86</v>
      </c>
      <c r="I316" t="s">
        <v>102</v>
      </c>
    </row>
    <row r="317" spans="1:9" x14ac:dyDescent="0.2">
      <c r="A317" t="s">
        <v>589</v>
      </c>
      <c r="B317" t="s">
        <v>11</v>
      </c>
      <c r="C317" t="s">
        <v>36</v>
      </c>
      <c r="D317" t="s">
        <v>54</v>
      </c>
      <c r="E317" t="s">
        <v>93</v>
      </c>
      <c r="F317" t="s">
        <v>79</v>
      </c>
      <c r="G317" t="s">
        <v>72</v>
      </c>
      <c r="H317" t="s">
        <v>61</v>
      </c>
      <c r="I317" t="s">
        <v>86</v>
      </c>
    </row>
    <row r="318" spans="1:9" x14ac:dyDescent="0.2">
      <c r="A318" t="s">
        <v>590</v>
      </c>
      <c r="B318" t="s">
        <v>11</v>
      </c>
      <c r="C318" t="s">
        <v>36</v>
      </c>
      <c r="D318" t="s">
        <v>54</v>
      </c>
      <c r="E318" t="s">
        <v>72</v>
      </c>
      <c r="F318" t="s">
        <v>79</v>
      </c>
      <c r="G318" t="s">
        <v>86</v>
      </c>
      <c r="H318" t="s">
        <v>61</v>
      </c>
      <c r="I318" t="s">
        <v>102</v>
      </c>
    </row>
    <row r="319" spans="1:9" x14ac:dyDescent="0.2">
      <c r="A319" t="s">
        <v>591</v>
      </c>
      <c r="B319" t="s">
        <v>11</v>
      </c>
      <c r="C319" t="s">
        <v>36</v>
      </c>
      <c r="D319" t="s">
        <v>72</v>
      </c>
      <c r="E319" t="s">
        <v>93</v>
      </c>
      <c r="F319" t="s">
        <v>54</v>
      </c>
      <c r="G319" t="s">
        <v>79</v>
      </c>
      <c r="H319" t="s">
        <v>61</v>
      </c>
      <c r="I319" t="s">
        <v>102</v>
      </c>
    </row>
    <row r="320" spans="1:9" x14ac:dyDescent="0.2">
      <c r="A320" t="s">
        <v>592</v>
      </c>
      <c r="B320" t="s">
        <v>11</v>
      </c>
      <c r="C320" t="s">
        <v>36</v>
      </c>
      <c r="D320" t="s">
        <v>54</v>
      </c>
      <c r="E320" t="s">
        <v>93</v>
      </c>
      <c r="F320" t="s">
        <v>86</v>
      </c>
      <c r="G320" t="s">
        <v>72</v>
      </c>
      <c r="H320" t="s">
        <v>61</v>
      </c>
      <c r="I320" t="s">
        <v>102</v>
      </c>
    </row>
    <row r="321" spans="1:9" x14ac:dyDescent="0.2">
      <c r="A321" t="s">
        <v>593</v>
      </c>
      <c r="B321" t="s">
        <v>11</v>
      </c>
      <c r="C321" t="s">
        <v>36</v>
      </c>
      <c r="D321" t="s">
        <v>54</v>
      </c>
      <c r="E321" t="s">
        <v>93</v>
      </c>
      <c r="F321" t="s">
        <v>79</v>
      </c>
      <c r="G321" t="s">
        <v>86</v>
      </c>
      <c r="H321" t="s">
        <v>61</v>
      </c>
      <c r="I321" t="s">
        <v>102</v>
      </c>
    </row>
    <row r="322" spans="1:9" x14ac:dyDescent="0.2">
      <c r="A322" t="s">
        <v>594</v>
      </c>
      <c r="B322" t="s">
        <v>11</v>
      </c>
      <c r="C322" t="s">
        <v>36</v>
      </c>
      <c r="D322" t="s">
        <v>54</v>
      </c>
      <c r="E322" t="s">
        <v>93</v>
      </c>
      <c r="F322" t="s">
        <v>79</v>
      </c>
      <c r="G322" t="s">
        <v>72</v>
      </c>
      <c r="H322" t="s">
        <v>86</v>
      </c>
      <c r="I322" t="s">
        <v>102</v>
      </c>
    </row>
    <row r="323" spans="1:9" x14ac:dyDescent="0.2">
      <c r="A323" t="s">
        <v>595</v>
      </c>
      <c r="B323" t="s">
        <v>11</v>
      </c>
      <c r="C323" t="s">
        <v>36</v>
      </c>
      <c r="D323" t="s">
        <v>72</v>
      </c>
      <c r="E323" t="s">
        <v>93</v>
      </c>
      <c r="F323" t="s">
        <v>79</v>
      </c>
      <c r="G323" t="s">
        <v>86</v>
      </c>
      <c r="H323" t="s">
        <v>61</v>
      </c>
      <c r="I323" t="s">
        <v>102</v>
      </c>
    </row>
    <row r="324" spans="1:9" x14ac:dyDescent="0.2">
      <c r="A324" t="s">
        <v>596</v>
      </c>
      <c r="B324" t="s">
        <v>11</v>
      </c>
      <c r="C324" t="s">
        <v>54</v>
      </c>
      <c r="D324" t="s">
        <v>47</v>
      </c>
      <c r="E324" t="s">
        <v>93</v>
      </c>
      <c r="F324" t="s">
        <v>79</v>
      </c>
      <c r="G324" t="s">
        <v>72</v>
      </c>
      <c r="H324" t="s">
        <v>61</v>
      </c>
      <c r="I324" t="s">
        <v>86</v>
      </c>
    </row>
    <row r="325" spans="1:9" x14ac:dyDescent="0.2">
      <c r="A325" t="s">
        <v>597</v>
      </c>
      <c r="B325" t="s">
        <v>11</v>
      </c>
      <c r="C325" t="s">
        <v>54</v>
      </c>
      <c r="D325" t="s">
        <v>47</v>
      </c>
      <c r="E325" t="s">
        <v>72</v>
      </c>
      <c r="F325" t="s">
        <v>79</v>
      </c>
      <c r="G325" t="s">
        <v>86</v>
      </c>
      <c r="H325" t="s">
        <v>61</v>
      </c>
      <c r="I325" t="s">
        <v>102</v>
      </c>
    </row>
    <row r="326" spans="1:9" x14ac:dyDescent="0.2">
      <c r="A326" t="s">
        <v>598</v>
      </c>
      <c r="B326" t="s">
        <v>11</v>
      </c>
      <c r="C326" t="s">
        <v>54</v>
      </c>
      <c r="D326" t="s">
        <v>72</v>
      </c>
      <c r="E326" t="s">
        <v>93</v>
      </c>
      <c r="F326" t="s">
        <v>47</v>
      </c>
      <c r="G326" t="s">
        <v>79</v>
      </c>
      <c r="H326" t="s">
        <v>61</v>
      </c>
      <c r="I326" t="s">
        <v>102</v>
      </c>
    </row>
    <row r="327" spans="1:9" x14ac:dyDescent="0.2">
      <c r="A327" t="s">
        <v>599</v>
      </c>
      <c r="B327" t="s">
        <v>11</v>
      </c>
      <c r="C327" t="s">
        <v>54</v>
      </c>
      <c r="D327" t="s">
        <v>47</v>
      </c>
      <c r="E327" t="s">
        <v>93</v>
      </c>
      <c r="F327" t="s">
        <v>86</v>
      </c>
      <c r="G327" t="s">
        <v>72</v>
      </c>
      <c r="H327" t="s">
        <v>61</v>
      </c>
      <c r="I327" t="s">
        <v>102</v>
      </c>
    </row>
    <row r="328" spans="1:9" x14ac:dyDescent="0.2">
      <c r="A328" t="s">
        <v>600</v>
      </c>
      <c r="B328" t="s">
        <v>11</v>
      </c>
      <c r="C328" t="s">
        <v>54</v>
      </c>
      <c r="D328" t="s">
        <v>47</v>
      </c>
      <c r="E328" t="s">
        <v>93</v>
      </c>
      <c r="F328" t="s">
        <v>79</v>
      </c>
      <c r="G328" t="s">
        <v>86</v>
      </c>
      <c r="H328" t="s">
        <v>61</v>
      </c>
      <c r="I328" t="s">
        <v>102</v>
      </c>
    </row>
    <row r="329" spans="1:9" x14ac:dyDescent="0.2">
      <c r="A329" t="s">
        <v>601</v>
      </c>
      <c r="B329" t="s">
        <v>11</v>
      </c>
      <c r="C329" t="s">
        <v>54</v>
      </c>
      <c r="D329" t="s">
        <v>47</v>
      </c>
      <c r="E329" t="s">
        <v>93</v>
      </c>
      <c r="F329" t="s">
        <v>79</v>
      </c>
      <c r="G329" t="s">
        <v>72</v>
      </c>
      <c r="H329" t="s">
        <v>86</v>
      </c>
      <c r="I329" t="s">
        <v>102</v>
      </c>
    </row>
    <row r="330" spans="1:9" x14ac:dyDescent="0.2">
      <c r="A330" t="s">
        <v>602</v>
      </c>
      <c r="B330" t="s">
        <v>11</v>
      </c>
      <c r="C330" t="s">
        <v>61</v>
      </c>
      <c r="D330" t="s">
        <v>47</v>
      </c>
      <c r="E330" t="s">
        <v>93</v>
      </c>
      <c r="F330" t="s">
        <v>79</v>
      </c>
      <c r="G330" t="s">
        <v>72</v>
      </c>
      <c r="H330" t="s">
        <v>86</v>
      </c>
      <c r="I330" t="s">
        <v>102</v>
      </c>
    </row>
    <row r="331" spans="1:9" x14ac:dyDescent="0.2">
      <c r="A331" t="s">
        <v>603</v>
      </c>
      <c r="B331" t="s">
        <v>11</v>
      </c>
      <c r="C331" t="s">
        <v>54</v>
      </c>
      <c r="D331" t="s">
        <v>72</v>
      </c>
      <c r="E331" t="s">
        <v>93</v>
      </c>
      <c r="F331" t="s">
        <v>79</v>
      </c>
      <c r="G331" t="s">
        <v>86</v>
      </c>
      <c r="H331" t="s">
        <v>61</v>
      </c>
      <c r="I331" t="s">
        <v>102</v>
      </c>
    </row>
    <row r="332" spans="1:9" x14ac:dyDescent="0.2">
      <c r="A332" t="s">
        <v>604</v>
      </c>
      <c r="B332" t="s">
        <v>22</v>
      </c>
      <c r="C332" t="s">
        <v>29</v>
      </c>
      <c r="D332" t="s">
        <v>79</v>
      </c>
      <c r="E332" t="s">
        <v>47</v>
      </c>
      <c r="F332" t="s">
        <v>54</v>
      </c>
      <c r="G332" t="s">
        <v>72</v>
      </c>
      <c r="H332" t="s">
        <v>61</v>
      </c>
      <c r="I332" t="s">
        <v>36</v>
      </c>
    </row>
    <row r="333" spans="1:9" x14ac:dyDescent="0.2">
      <c r="A333" t="s">
        <v>605</v>
      </c>
      <c r="B333" t="s">
        <v>22</v>
      </c>
      <c r="C333" t="s">
        <v>54</v>
      </c>
      <c r="D333" t="s">
        <v>29</v>
      </c>
      <c r="E333" t="s">
        <v>47</v>
      </c>
      <c r="F333" t="s">
        <v>86</v>
      </c>
      <c r="G333" t="s">
        <v>72</v>
      </c>
      <c r="H333" t="s">
        <v>61</v>
      </c>
      <c r="I333" t="s">
        <v>36</v>
      </c>
    </row>
    <row r="334" spans="1:9" x14ac:dyDescent="0.2">
      <c r="A334" t="s">
        <v>606</v>
      </c>
      <c r="B334" t="s">
        <v>29</v>
      </c>
      <c r="C334" t="s">
        <v>72</v>
      </c>
      <c r="D334" t="s">
        <v>54</v>
      </c>
      <c r="E334" t="s">
        <v>93</v>
      </c>
      <c r="F334" t="s">
        <v>22</v>
      </c>
      <c r="G334" t="s">
        <v>47</v>
      </c>
      <c r="H334" t="s">
        <v>61</v>
      </c>
      <c r="I334" t="s">
        <v>36</v>
      </c>
    </row>
    <row r="335" spans="1:9" x14ac:dyDescent="0.2">
      <c r="A335" t="s">
        <v>607</v>
      </c>
      <c r="B335" t="s">
        <v>36</v>
      </c>
      <c r="C335" t="s">
        <v>54</v>
      </c>
      <c r="D335" t="s">
        <v>29</v>
      </c>
      <c r="E335" t="s">
        <v>47</v>
      </c>
      <c r="F335" t="s">
        <v>22</v>
      </c>
      <c r="G335" t="s">
        <v>72</v>
      </c>
      <c r="H335" t="s">
        <v>61</v>
      </c>
      <c r="I335" t="s">
        <v>102</v>
      </c>
    </row>
    <row r="336" spans="1:9" x14ac:dyDescent="0.2">
      <c r="A336" t="s">
        <v>608</v>
      </c>
      <c r="B336" t="s">
        <v>22</v>
      </c>
      <c r="C336" t="s">
        <v>54</v>
      </c>
      <c r="D336" t="s">
        <v>29</v>
      </c>
      <c r="E336" t="s">
        <v>47</v>
      </c>
      <c r="F336" t="s">
        <v>86</v>
      </c>
      <c r="G336" t="s">
        <v>79</v>
      </c>
      <c r="H336" t="s">
        <v>61</v>
      </c>
      <c r="I336" t="s">
        <v>36</v>
      </c>
    </row>
    <row r="337" spans="1:9" x14ac:dyDescent="0.2">
      <c r="A337" t="s">
        <v>609</v>
      </c>
      <c r="B337" t="s">
        <v>22</v>
      </c>
      <c r="C337" t="s">
        <v>29</v>
      </c>
      <c r="D337" t="s">
        <v>79</v>
      </c>
      <c r="E337" t="s">
        <v>93</v>
      </c>
      <c r="F337" t="s">
        <v>54</v>
      </c>
      <c r="G337" t="s">
        <v>47</v>
      </c>
      <c r="H337" t="s">
        <v>61</v>
      </c>
      <c r="I337" t="s">
        <v>36</v>
      </c>
    </row>
    <row r="338" spans="1:9" x14ac:dyDescent="0.2">
      <c r="A338" t="s">
        <v>610</v>
      </c>
      <c r="B338" t="s">
        <v>36</v>
      </c>
      <c r="C338" t="s">
        <v>54</v>
      </c>
      <c r="D338" t="s">
        <v>29</v>
      </c>
      <c r="E338" t="s">
        <v>47</v>
      </c>
      <c r="F338" t="s">
        <v>22</v>
      </c>
      <c r="G338" t="s">
        <v>79</v>
      </c>
      <c r="H338" t="s">
        <v>61</v>
      </c>
      <c r="I338" t="s">
        <v>102</v>
      </c>
    </row>
    <row r="339" spans="1:9" x14ac:dyDescent="0.2">
      <c r="A339" t="s">
        <v>611</v>
      </c>
      <c r="B339" t="s">
        <v>22</v>
      </c>
      <c r="C339" t="s">
        <v>54</v>
      </c>
      <c r="D339" t="s">
        <v>29</v>
      </c>
      <c r="E339" t="s">
        <v>93</v>
      </c>
      <c r="F339" t="s">
        <v>86</v>
      </c>
      <c r="G339" t="s">
        <v>47</v>
      </c>
      <c r="H339" t="s">
        <v>61</v>
      </c>
      <c r="I339" t="s">
        <v>36</v>
      </c>
    </row>
    <row r="340" spans="1:9" x14ac:dyDescent="0.2">
      <c r="A340" t="s">
        <v>612</v>
      </c>
      <c r="B340" t="s">
        <v>36</v>
      </c>
      <c r="C340" t="s">
        <v>54</v>
      </c>
      <c r="D340" t="s">
        <v>29</v>
      </c>
      <c r="E340" t="s">
        <v>47</v>
      </c>
      <c r="F340" t="s">
        <v>22</v>
      </c>
      <c r="G340" t="s">
        <v>86</v>
      </c>
      <c r="H340" t="s">
        <v>61</v>
      </c>
      <c r="I340" t="s">
        <v>102</v>
      </c>
    </row>
    <row r="341" spans="1:9" x14ac:dyDescent="0.2">
      <c r="A341" t="s">
        <v>613</v>
      </c>
      <c r="B341" t="s">
        <v>36</v>
      </c>
      <c r="C341" t="s">
        <v>54</v>
      </c>
      <c r="D341" t="s">
        <v>29</v>
      </c>
      <c r="E341" t="s">
        <v>93</v>
      </c>
      <c r="F341" t="s">
        <v>22</v>
      </c>
      <c r="G341" t="s">
        <v>47</v>
      </c>
      <c r="H341" t="s">
        <v>61</v>
      </c>
      <c r="I341" t="s">
        <v>102</v>
      </c>
    </row>
    <row r="342" spans="1:9" x14ac:dyDescent="0.2">
      <c r="A342" t="s">
        <v>614</v>
      </c>
      <c r="B342" t="s">
        <v>22</v>
      </c>
      <c r="C342" t="s">
        <v>29</v>
      </c>
      <c r="D342" t="s">
        <v>47</v>
      </c>
      <c r="E342" t="s">
        <v>72</v>
      </c>
      <c r="F342" t="s">
        <v>54</v>
      </c>
      <c r="G342" t="s">
        <v>79</v>
      </c>
      <c r="H342" t="s">
        <v>86</v>
      </c>
      <c r="I342" t="s">
        <v>36</v>
      </c>
    </row>
    <row r="343" spans="1:9" x14ac:dyDescent="0.2">
      <c r="A343" t="s">
        <v>615</v>
      </c>
      <c r="B343" t="s">
        <v>29</v>
      </c>
      <c r="C343" t="s">
        <v>36</v>
      </c>
      <c r="D343" t="s">
        <v>72</v>
      </c>
      <c r="E343" t="s">
        <v>93</v>
      </c>
      <c r="F343" t="s">
        <v>22</v>
      </c>
      <c r="G343" t="s">
        <v>47</v>
      </c>
      <c r="H343" t="s">
        <v>54</v>
      </c>
      <c r="I343" t="s">
        <v>79</v>
      </c>
    </row>
    <row r="344" spans="1:9" x14ac:dyDescent="0.2">
      <c r="A344" t="s">
        <v>616</v>
      </c>
      <c r="B344" t="s">
        <v>36</v>
      </c>
      <c r="C344" t="s">
        <v>29</v>
      </c>
      <c r="D344" t="s">
        <v>79</v>
      </c>
      <c r="E344" t="s">
        <v>47</v>
      </c>
      <c r="F344" t="s">
        <v>22</v>
      </c>
      <c r="G344" t="s">
        <v>72</v>
      </c>
      <c r="H344" t="s">
        <v>54</v>
      </c>
      <c r="I344" t="s">
        <v>102</v>
      </c>
    </row>
    <row r="345" spans="1:9" x14ac:dyDescent="0.2">
      <c r="A345" t="s">
        <v>617</v>
      </c>
      <c r="B345" t="s">
        <v>22</v>
      </c>
      <c r="C345" t="s">
        <v>72</v>
      </c>
      <c r="D345" t="s">
        <v>29</v>
      </c>
      <c r="E345" t="s">
        <v>93</v>
      </c>
      <c r="F345" t="s">
        <v>86</v>
      </c>
      <c r="G345" t="s">
        <v>47</v>
      </c>
      <c r="H345" t="s">
        <v>54</v>
      </c>
      <c r="I345" t="s">
        <v>36</v>
      </c>
    </row>
    <row r="346" spans="1:9" x14ac:dyDescent="0.2">
      <c r="A346" t="s">
        <v>618</v>
      </c>
      <c r="B346" t="s">
        <v>22</v>
      </c>
      <c r="C346" t="s">
        <v>36</v>
      </c>
      <c r="D346" t="s">
        <v>29</v>
      </c>
      <c r="E346" t="s">
        <v>47</v>
      </c>
      <c r="F346" t="s">
        <v>54</v>
      </c>
      <c r="G346" t="s">
        <v>72</v>
      </c>
      <c r="H346" t="s">
        <v>86</v>
      </c>
      <c r="I346" t="s">
        <v>102</v>
      </c>
    </row>
    <row r="347" spans="1:9" x14ac:dyDescent="0.2">
      <c r="A347" t="s">
        <v>619</v>
      </c>
      <c r="B347" t="s">
        <v>29</v>
      </c>
      <c r="C347" t="s">
        <v>36</v>
      </c>
      <c r="D347" t="s">
        <v>72</v>
      </c>
      <c r="E347" t="s">
        <v>93</v>
      </c>
      <c r="F347" t="s">
        <v>22</v>
      </c>
      <c r="G347" t="s">
        <v>47</v>
      </c>
      <c r="H347" t="s">
        <v>54</v>
      </c>
      <c r="I347" t="s">
        <v>102</v>
      </c>
    </row>
    <row r="348" spans="1:9" x14ac:dyDescent="0.2">
      <c r="A348" t="s">
        <v>620</v>
      </c>
      <c r="B348" t="s">
        <v>22</v>
      </c>
      <c r="C348" t="s">
        <v>29</v>
      </c>
      <c r="D348" t="s">
        <v>47</v>
      </c>
      <c r="E348" t="s">
        <v>93</v>
      </c>
      <c r="F348" t="s">
        <v>54</v>
      </c>
      <c r="G348" t="s">
        <v>79</v>
      </c>
      <c r="H348" t="s">
        <v>86</v>
      </c>
      <c r="I348" t="s">
        <v>36</v>
      </c>
    </row>
    <row r="349" spans="1:9" x14ac:dyDescent="0.2">
      <c r="A349" t="s">
        <v>621</v>
      </c>
      <c r="B349" t="s">
        <v>36</v>
      </c>
      <c r="C349" t="s">
        <v>29</v>
      </c>
      <c r="D349" t="s">
        <v>47</v>
      </c>
      <c r="E349" t="s">
        <v>79</v>
      </c>
      <c r="F349" t="s">
        <v>22</v>
      </c>
      <c r="G349" t="s">
        <v>86</v>
      </c>
      <c r="H349" t="s">
        <v>54</v>
      </c>
      <c r="I349" t="s">
        <v>102</v>
      </c>
    </row>
    <row r="350" spans="1:9" x14ac:dyDescent="0.2">
      <c r="A350" t="s">
        <v>622</v>
      </c>
      <c r="B350" t="s">
        <v>36</v>
      </c>
      <c r="C350" t="s">
        <v>29</v>
      </c>
      <c r="D350" t="s">
        <v>79</v>
      </c>
      <c r="E350" t="s">
        <v>93</v>
      </c>
      <c r="F350" t="s">
        <v>22</v>
      </c>
      <c r="G350" t="s">
        <v>47</v>
      </c>
      <c r="H350" t="s">
        <v>54</v>
      </c>
      <c r="I350" t="s">
        <v>102</v>
      </c>
    </row>
    <row r="351" spans="1:9" x14ac:dyDescent="0.2">
      <c r="A351" t="s">
        <v>623</v>
      </c>
      <c r="B351" t="s">
        <v>22</v>
      </c>
      <c r="C351" t="s">
        <v>36</v>
      </c>
      <c r="D351" t="s">
        <v>29</v>
      </c>
      <c r="E351" t="s">
        <v>93</v>
      </c>
      <c r="F351" t="s">
        <v>54</v>
      </c>
      <c r="G351" t="s">
        <v>47</v>
      </c>
      <c r="H351" t="s">
        <v>86</v>
      </c>
      <c r="I351" t="s">
        <v>102</v>
      </c>
    </row>
    <row r="352" spans="1:9" x14ac:dyDescent="0.2">
      <c r="A352" t="s">
        <v>624</v>
      </c>
      <c r="B352" t="s">
        <v>22</v>
      </c>
      <c r="C352" t="s">
        <v>36</v>
      </c>
      <c r="D352" t="s">
        <v>29</v>
      </c>
      <c r="E352" t="s">
        <v>72</v>
      </c>
      <c r="F352" t="s">
        <v>47</v>
      </c>
      <c r="G352" t="s">
        <v>86</v>
      </c>
      <c r="H352" t="s">
        <v>61</v>
      </c>
      <c r="I352" t="s">
        <v>79</v>
      </c>
    </row>
    <row r="353" spans="1:9" x14ac:dyDescent="0.2">
      <c r="A353" t="s">
        <v>625</v>
      </c>
      <c r="B353" t="s">
        <v>22</v>
      </c>
      <c r="C353" t="s">
        <v>36</v>
      </c>
      <c r="D353" t="s">
        <v>29</v>
      </c>
      <c r="E353" t="s">
        <v>93</v>
      </c>
      <c r="F353" t="s">
        <v>47</v>
      </c>
      <c r="G353" t="s">
        <v>72</v>
      </c>
      <c r="H353" t="s">
        <v>61</v>
      </c>
      <c r="I353" t="s">
        <v>79</v>
      </c>
    </row>
    <row r="354" spans="1:9" x14ac:dyDescent="0.2">
      <c r="A354" t="s">
        <v>626</v>
      </c>
      <c r="B354" t="s">
        <v>22</v>
      </c>
      <c r="C354" t="s">
        <v>36</v>
      </c>
      <c r="D354" t="s">
        <v>29</v>
      </c>
      <c r="E354" t="s">
        <v>72</v>
      </c>
      <c r="F354" t="s">
        <v>47</v>
      </c>
      <c r="G354" t="s">
        <v>79</v>
      </c>
      <c r="H354" t="s">
        <v>61</v>
      </c>
      <c r="I354" t="s">
        <v>102</v>
      </c>
    </row>
    <row r="355" spans="1:9" x14ac:dyDescent="0.2">
      <c r="A355" t="s">
        <v>627</v>
      </c>
      <c r="B355" t="s">
        <v>22</v>
      </c>
      <c r="C355" t="s">
        <v>36</v>
      </c>
      <c r="D355" t="s">
        <v>29</v>
      </c>
      <c r="E355" t="s">
        <v>93</v>
      </c>
      <c r="F355" t="s">
        <v>47</v>
      </c>
      <c r="G355" t="s">
        <v>72</v>
      </c>
      <c r="H355" t="s">
        <v>61</v>
      </c>
      <c r="I355" t="s">
        <v>86</v>
      </c>
    </row>
    <row r="356" spans="1:9" x14ac:dyDescent="0.2">
      <c r="A356" t="s">
        <v>628</v>
      </c>
      <c r="B356" t="s">
        <v>22</v>
      </c>
      <c r="C356" t="s">
        <v>36</v>
      </c>
      <c r="D356" t="s">
        <v>29</v>
      </c>
      <c r="E356" t="s">
        <v>72</v>
      </c>
      <c r="F356" t="s">
        <v>47</v>
      </c>
      <c r="G356" t="s">
        <v>86</v>
      </c>
      <c r="H356" t="s">
        <v>61</v>
      </c>
      <c r="I356" t="s">
        <v>102</v>
      </c>
    </row>
    <row r="357" spans="1:9" x14ac:dyDescent="0.2">
      <c r="A357" t="s">
        <v>629</v>
      </c>
      <c r="B357" t="s">
        <v>29</v>
      </c>
      <c r="C357" t="s">
        <v>36</v>
      </c>
      <c r="D357" t="s">
        <v>47</v>
      </c>
      <c r="E357" t="s">
        <v>93</v>
      </c>
      <c r="F357" t="s">
        <v>22</v>
      </c>
      <c r="G357" t="s">
        <v>72</v>
      </c>
      <c r="H357" t="s">
        <v>61</v>
      </c>
      <c r="I357" t="s">
        <v>102</v>
      </c>
    </row>
    <row r="358" spans="1:9" x14ac:dyDescent="0.2">
      <c r="A358" t="s">
        <v>630</v>
      </c>
      <c r="B358" t="s">
        <v>22</v>
      </c>
      <c r="C358" t="s">
        <v>29</v>
      </c>
      <c r="D358" t="s">
        <v>47</v>
      </c>
      <c r="E358" t="s">
        <v>93</v>
      </c>
      <c r="F358" t="s">
        <v>79</v>
      </c>
      <c r="G358" t="s">
        <v>86</v>
      </c>
      <c r="H358" t="s">
        <v>61</v>
      </c>
      <c r="I358" t="s">
        <v>36</v>
      </c>
    </row>
    <row r="359" spans="1:9" x14ac:dyDescent="0.2">
      <c r="A359" t="s">
        <v>631</v>
      </c>
      <c r="B359" t="s">
        <v>22</v>
      </c>
      <c r="C359" t="s">
        <v>36</v>
      </c>
      <c r="D359" t="s">
        <v>29</v>
      </c>
      <c r="E359" t="s">
        <v>47</v>
      </c>
      <c r="F359" t="s">
        <v>79</v>
      </c>
      <c r="G359" t="s">
        <v>86</v>
      </c>
      <c r="H359" t="s">
        <v>61</v>
      </c>
      <c r="I359" t="s">
        <v>102</v>
      </c>
    </row>
    <row r="360" spans="1:9" x14ac:dyDescent="0.2">
      <c r="A360" t="s">
        <v>632</v>
      </c>
      <c r="B360" t="s">
        <v>22</v>
      </c>
      <c r="C360" t="s">
        <v>36</v>
      </c>
      <c r="D360" t="s">
        <v>29</v>
      </c>
      <c r="E360" t="s">
        <v>93</v>
      </c>
      <c r="F360" t="s">
        <v>79</v>
      </c>
      <c r="G360" t="s">
        <v>47</v>
      </c>
      <c r="H360" t="s">
        <v>61</v>
      </c>
      <c r="I360" t="s">
        <v>102</v>
      </c>
    </row>
    <row r="361" spans="1:9" x14ac:dyDescent="0.2">
      <c r="A361" t="s">
        <v>633</v>
      </c>
      <c r="B361" t="s">
        <v>22</v>
      </c>
      <c r="C361" t="s">
        <v>36</v>
      </c>
      <c r="D361" t="s">
        <v>29</v>
      </c>
      <c r="E361" t="s">
        <v>93</v>
      </c>
      <c r="F361" t="s">
        <v>47</v>
      </c>
      <c r="G361" t="s">
        <v>86</v>
      </c>
      <c r="H361" t="s">
        <v>61</v>
      </c>
      <c r="I361" t="s">
        <v>102</v>
      </c>
    </row>
    <row r="362" spans="1:9" x14ac:dyDescent="0.2">
      <c r="A362" t="s">
        <v>634</v>
      </c>
      <c r="B362" t="s">
        <v>22</v>
      </c>
      <c r="C362" t="s">
        <v>29</v>
      </c>
      <c r="D362" t="s">
        <v>47</v>
      </c>
      <c r="E362" t="s">
        <v>93</v>
      </c>
      <c r="F362" t="s">
        <v>79</v>
      </c>
      <c r="G362" t="s">
        <v>72</v>
      </c>
      <c r="H362" t="s">
        <v>86</v>
      </c>
      <c r="I362" t="s">
        <v>36</v>
      </c>
    </row>
    <row r="363" spans="1:9" x14ac:dyDescent="0.2">
      <c r="A363" t="s">
        <v>635</v>
      </c>
      <c r="B363" t="s">
        <v>22</v>
      </c>
      <c r="C363" t="s">
        <v>36</v>
      </c>
      <c r="D363" t="s">
        <v>29</v>
      </c>
      <c r="E363" t="s">
        <v>72</v>
      </c>
      <c r="F363" t="s">
        <v>47</v>
      </c>
      <c r="G363" t="s">
        <v>86</v>
      </c>
      <c r="H363" t="s">
        <v>79</v>
      </c>
      <c r="I363" t="s">
        <v>102</v>
      </c>
    </row>
    <row r="364" spans="1:9" x14ac:dyDescent="0.2">
      <c r="A364" t="s">
        <v>636</v>
      </c>
      <c r="B364" t="s">
        <v>29</v>
      </c>
      <c r="C364" t="s">
        <v>36</v>
      </c>
      <c r="D364" t="s">
        <v>72</v>
      </c>
      <c r="E364" t="s">
        <v>93</v>
      </c>
      <c r="F364" t="s">
        <v>22</v>
      </c>
      <c r="G364" t="s">
        <v>79</v>
      </c>
      <c r="H364" t="s">
        <v>47</v>
      </c>
      <c r="I364" t="s">
        <v>102</v>
      </c>
    </row>
    <row r="365" spans="1:9" x14ac:dyDescent="0.2">
      <c r="A365" t="s">
        <v>637</v>
      </c>
      <c r="B365" t="s">
        <v>22</v>
      </c>
      <c r="C365" t="s">
        <v>36</v>
      </c>
      <c r="D365" t="s">
        <v>29</v>
      </c>
      <c r="E365" t="s">
        <v>93</v>
      </c>
      <c r="F365" t="s">
        <v>86</v>
      </c>
      <c r="G365" t="s">
        <v>72</v>
      </c>
      <c r="H365" t="s">
        <v>47</v>
      </c>
      <c r="I365" t="s">
        <v>102</v>
      </c>
    </row>
    <row r="366" spans="1:9" x14ac:dyDescent="0.2">
      <c r="A366" t="s">
        <v>638</v>
      </c>
      <c r="B366" t="s">
        <v>36</v>
      </c>
      <c r="C366" t="s">
        <v>29</v>
      </c>
      <c r="D366" t="s">
        <v>47</v>
      </c>
      <c r="E366" t="s">
        <v>93</v>
      </c>
      <c r="F366" t="s">
        <v>22</v>
      </c>
      <c r="G366" t="s">
        <v>79</v>
      </c>
      <c r="H366" t="s">
        <v>86</v>
      </c>
      <c r="I366" t="s">
        <v>102</v>
      </c>
    </row>
    <row r="367" spans="1:9" x14ac:dyDescent="0.2">
      <c r="A367" t="s">
        <v>639</v>
      </c>
      <c r="B367" t="s">
        <v>22</v>
      </c>
      <c r="C367" t="s">
        <v>54</v>
      </c>
      <c r="D367" t="s">
        <v>29</v>
      </c>
      <c r="E367" t="s">
        <v>72</v>
      </c>
      <c r="F367" t="s">
        <v>86</v>
      </c>
      <c r="G367" t="s">
        <v>79</v>
      </c>
      <c r="H367" t="s">
        <v>61</v>
      </c>
      <c r="I367" t="s">
        <v>36</v>
      </c>
    </row>
    <row r="368" spans="1:9" x14ac:dyDescent="0.2">
      <c r="A368" t="s">
        <v>640</v>
      </c>
      <c r="B368" t="s">
        <v>22</v>
      </c>
      <c r="C368" t="s">
        <v>29</v>
      </c>
      <c r="D368" t="s">
        <v>79</v>
      </c>
      <c r="E368" t="s">
        <v>93</v>
      </c>
      <c r="F368" t="s">
        <v>54</v>
      </c>
      <c r="G368" t="s">
        <v>72</v>
      </c>
      <c r="H368" t="s">
        <v>61</v>
      </c>
      <c r="I368" t="s">
        <v>36</v>
      </c>
    </row>
    <row r="369" spans="1:9" x14ac:dyDescent="0.2">
      <c r="A369" t="s">
        <v>641</v>
      </c>
      <c r="B369" t="s">
        <v>36</v>
      </c>
      <c r="C369" t="s">
        <v>54</v>
      </c>
      <c r="D369" t="s">
        <v>29</v>
      </c>
      <c r="E369" t="s">
        <v>72</v>
      </c>
      <c r="F369" t="s">
        <v>22</v>
      </c>
      <c r="G369" t="s">
        <v>79</v>
      </c>
      <c r="H369" t="s">
        <v>61</v>
      </c>
      <c r="I369" t="s">
        <v>102</v>
      </c>
    </row>
    <row r="370" spans="1:9" x14ac:dyDescent="0.2">
      <c r="A370" t="s">
        <v>642</v>
      </c>
      <c r="B370" t="s">
        <v>22</v>
      </c>
      <c r="C370" t="s">
        <v>54</v>
      </c>
      <c r="D370" t="s">
        <v>29</v>
      </c>
      <c r="E370" t="s">
        <v>93</v>
      </c>
      <c r="F370" t="s">
        <v>86</v>
      </c>
      <c r="G370" t="s">
        <v>72</v>
      </c>
      <c r="H370" t="s">
        <v>61</v>
      </c>
      <c r="I370" t="s">
        <v>36</v>
      </c>
    </row>
    <row r="371" spans="1:9" x14ac:dyDescent="0.2">
      <c r="A371" t="s">
        <v>643</v>
      </c>
      <c r="B371" t="s">
        <v>36</v>
      </c>
      <c r="C371" t="s">
        <v>54</v>
      </c>
      <c r="D371" t="s">
        <v>29</v>
      </c>
      <c r="E371" t="s">
        <v>72</v>
      </c>
      <c r="F371" t="s">
        <v>22</v>
      </c>
      <c r="G371" t="s">
        <v>86</v>
      </c>
      <c r="H371" t="s">
        <v>61</v>
      </c>
      <c r="I371" t="s">
        <v>102</v>
      </c>
    </row>
    <row r="372" spans="1:9" x14ac:dyDescent="0.2">
      <c r="A372" t="s">
        <v>644</v>
      </c>
      <c r="B372" t="s">
        <v>36</v>
      </c>
      <c r="C372" t="s">
        <v>54</v>
      </c>
      <c r="D372" t="s">
        <v>29</v>
      </c>
      <c r="E372" t="s">
        <v>93</v>
      </c>
      <c r="F372" t="s">
        <v>22</v>
      </c>
      <c r="G372" t="s">
        <v>72</v>
      </c>
      <c r="H372" t="s">
        <v>61</v>
      </c>
      <c r="I372" t="s">
        <v>102</v>
      </c>
    </row>
    <row r="373" spans="1:9" x14ac:dyDescent="0.2">
      <c r="A373" t="s">
        <v>645</v>
      </c>
      <c r="B373" t="s">
        <v>22</v>
      </c>
      <c r="C373" t="s">
        <v>54</v>
      </c>
      <c r="D373" t="s">
        <v>29</v>
      </c>
      <c r="E373" t="s">
        <v>93</v>
      </c>
      <c r="F373" t="s">
        <v>86</v>
      </c>
      <c r="G373" t="s">
        <v>79</v>
      </c>
      <c r="H373" t="s">
        <v>61</v>
      </c>
      <c r="I373" t="s">
        <v>36</v>
      </c>
    </row>
    <row r="374" spans="1:9" x14ac:dyDescent="0.2">
      <c r="A374" t="s">
        <v>646</v>
      </c>
      <c r="B374" t="s">
        <v>36</v>
      </c>
      <c r="C374" t="s">
        <v>54</v>
      </c>
      <c r="D374" t="s">
        <v>29</v>
      </c>
      <c r="E374" t="s">
        <v>79</v>
      </c>
      <c r="F374" t="s">
        <v>22</v>
      </c>
      <c r="G374" t="s">
        <v>86</v>
      </c>
      <c r="H374" t="s">
        <v>61</v>
      </c>
      <c r="I374" t="s">
        <v>102</v>
      </c>
    </row>
    <row r="375" spans="1:9" x14ac:dyDescent="0.2">
      <c r="A375" t="s">
        <v>647</v>
      </c>
      <c r="B375" t="s">
        <v>36</v>
      </c>
      <c r="C375" t="s">
        <v>54</v>
      </c>
      <c r="D375" t="s">
        <v>29</v>
      </c>
      <c r="E375" t="s">
        <v>93</v>
      </c>
      <c r="F375" t="s">
        <v>22</v>
      </c>
      <c r="G375" t="s">
        <v>79</v>
      </c>
      <c r="H375" t="s">
        <v>61</v>
      </c>
      <c r="I375" t="s">
        <v>102</v>
      </c>
    </row>
    <row r="376" spans="1:9" x14ac:dyDescent="0.2">
      <c r="A376" t="s">
        <v>648</v>
      </c>
      <c r="B376" t="s">
        <v>36</v>
      </c>
      <c r="C376" t="s">
        <v>54</v>
      </c>
      <c r="D376" t="s">
        <v>29</v>
      </c>
      <c r="E376" t="s">
        <v>93</v>
      </c>
      <c r="F376" t="s">
        <v>22</v>
      </c>
      <c r="G376" t="s">
        <v>86</v>
      </c>
      <c r="H376" t="s">
        <v>61</v>
      </c>
      <c r="I376" t="s">
        <v>102</v>
      </c>
    </row>
    <row r="377" spans="1:9" x14ac:dyDescent="0.2">
      <c r="A377" t="s">
        <v>649</v>
      </c>
      <c r="B377" t="s">
        <v>22</v>
      </c>
      <c r="C377" t="s">
        <v>29</v>
      </c>
      <c r="D377" t="s">
        <v>54</v>
      </c>
      <c r="E377" t="s">
        <v>93</v>
      </c>
      <c r="F377" t="s">
        <v>79</v>
      </c>
      <c r="G377" t="s">
        <v>72</v>
      </c>
      <c r="H377" t="s">
        <v>86</v>
      </c>
      <c r="I377" t="s">
        <v>36</v>
      </c>
    </row>
    <row r="378" spans="1:9" x14ac:dyDescent="0.2">
      <c r="A378" t="s">
        <v>650</v>
      </c>
      <c r="B378" t="s">
        <v>22</v>
      </c>
      <c r="C378" t="s">
        <v>36</v>
      </c>
      <c r="D378" t="s">
        <v>29</v>
      </c>
      <c r="E378" t="s">
        <v>72</v>
      </c>
      <c r="F378" t="s">
        <v>54</v>
      </c>
      <c r="G378" t="s">
        <v>79</v>
      </c>
      <c r="H378" t="s">
        <v>86</v>
      </c>
      <c r="I378" t="s">
        <v>102</v>
      </c>
    </row>
    <row r="379" spans="1:9" x14ac:dyDescent="0.2">
      <c r="A379" t="s">
        <v>651</v>
      </c>
      <c r="B379" t="s">
        <v>36</v>
      </c>
      <c r="C379" t="s">
        <v>29</v>
      </c>
      <c r="D379" t="s">
        <v>79</v>
      </c>
      <c r="E379" t="s">
        <v>93</v>
      </c>
      <c r="F379" t="s">
        <v>22</v>
      </c>
      <c r="G379" t="s">
        <v>72</v>
      </c>
      <c r="H379" t="s">
        <v>54</v>
      </c>
      <c r="I379" t="s">
        <v>102</v>
      </c>
    </row>
    <row r="380" spans="1:9" x14ac:dyDescent="0.2">
      <c r="A380" t="s">
        <v>652</v>
      </c>
      <c r="B380" t="s">
        <v>22</v>
      </c>
      <c r="C380" t="s">
        <v>36</v>
      </c>
      <c r="D380" t="s">
        <v>29</v>
      </c>
      <c r="E380" t="s">
        <v>93</v>
      </c>
      <c r="F380" t="s">
        <v>54</v>
      </c>
      <c r="G380" t="s">
        <v>72</v>
      </c>
      <c r="H380" t="s">
        <v>86</v>
      </c>
      <c r="I380" t="s">
        <v>102</v>
      </c>
    </row>
    <row r="381" spans="1:9" x14ac:dyDescent="0.2">
      <c r="A381" t="s">
        <v>653</v>
      </c>
      <c r="B381" t="s">
        <v>22</v>
      </c>
      <c r="C381" t="s">
        <v>36</v>
      </c>
      <c r="D381" t="s">
        <v>29</v>
      </c>
      <c r="E381" t="s">
        <v>93</v>
      </c>
      <c r="F381" t="s">
        <v>54</v>
      </c>
      <c r="G381" t="s">
        <v>79</v>
      </c>
      <c r="H381" t="s">
        <v>86</v>
      </c>
      <c r="I381" t="s">
        <v>102</v>
      </c>
    </row>
    <row r="382" spans="1:9" x14ac:dyDescent="0.2">
      <c r="A382" t="s">
        <v>654</v>
      </c>
      <c r="B382" t="s">
        <v>22</v>
      </c>
      <c r="C382" t="s">
        <v>36</v>
      </c>
      <c r="D382" t="s">
        <v>29</v>
      </c>
      <c r="E382" t="s">
        <v>93</v>
      </c>
      <c r="F382" t="s">
        <v>79</v>
      </c>
      <c r="G382" t="s">
        <v>72</v>
      </c>
      <c r="H382" t="s">
        <v>61</v>
      </c>
      <c r="I382" t="s">
        <v>86</v>
      </c>
    </row>
    <row r="383" spans="1:9" x14ac:dyDescent="0.2">
      <c r="A383" t="s">
        <v>655</v>
      </c>
      <c r="B383" t="s">
        <v>22</v>
      </c>
      <c r="C383" t="s">
        <v>36</v>
      </c>
      <c r="D383" t="s">
        <v>29</v>
      </c>
      <c r="E383" t="s">
        <v>72</v>
      </c>
      <c r="F383" t="s">
        <v>79</v>
      </c>
      <c r="G383" t="s">
        <v>86</v>
      </c>
      <c r="H383" t="s">
        <v>61</v>
      </c>
      <c r="I383" t="s">
        <v>102</v>
      </c>
    </row>
    <row r="384" spans="1:9" x14ac:dyDescent="0.2">
      <c r="A384" t="s">
        <v>656</v>
      </c>
      <c r="B384" t="s">
        <v>29</v>
      </c>
      <c r="C384" t="s">
        <v>36</v>
      </c>
      <c r="D384" t="s">
        <v>72</v>
      </c>
      <c r="E384" t="s">
        <v>93</v>
      </c>
      <c r="F384" t="s">
        <v>22</v>
      </c>
      <c r="G384" t="s">
        <v>79</v>
      </c>
      <c r="H384" t="s">
        <v>61</v>
      </c>
      <c r="I384" t="s">
        <v>102</v>
      </c>
    </row>
    <row r="385" spans="1:9" x14ac:dyDescent="0.2">
      <c r="A385" t="s">
        <v>657</v>
      </c>
      <c r="B385" t="s">
        <v>22</v>
      </c>
      <c r="C385" t="s">
        <v>36</v>
      </c>
      <c r="D385" t="s">
        <v>29</v>
      </c>
      <c r="E385" t="s">
        <v>93</v>
      </c>
      <c r="F385" t="s">
        <v>86</v>
      </c>
      <c r="G385" t="s">
        <v>72</v>
      </c>
      <c r="H385" t="s">
        <v>61</v>
      </c>
      <c r="I385" t="s">
        <v>102</v>
      </c>
    </row>
    <row r="386" spans="1:9" x14ac:dyDescent="0.2">
      <c r="A386" t="s">
        <v>658</v>
      </c>
      <c r="B386" t="s">
        <v>22</v>
      </c>
      <c r="C386" t="s">
        <v>36</v>
      </c>
      <c r="D386" t="s">
        <v>29</v>
      </c>
      <c r="E386" t="s">
        <v>93</v>
      </c>
      <c r="F386" t="s">
        <v>79</v>
      </c>
      <c r="G386" t="s">
        <v>86</v>
      </c>
      <c r="H386" t="s">
        <v>61</v>
      </c>
      <c r="I386" t="s">
        <v>102</v>
      </c>
    </row>
    <row r="387" spans="1:9" x14ac:dyDescent="0.2">
      <c r="A387" t="s">
        <v>659</v>
      </c>
      <c r="B387" t="s">
        <v>22</v>
      </c>
      <c r="C387" t="s">
        <v>36</v>
      </c>
      <c r="D387" t="s">
        <v>29</v>
      </c>
      <c r="E387" t="s">
        <v>93</v>
      </c>
      <c r="F387" t="s">
        <v>86</v>
      </c>
      <c r="G387" t="s">
        <v>72</v>
      </c>
      <c r="H387" t="s">
        <v>79</v>
      </c>
      <c r="I387" t="s">
        <v>102</v>
      </c>
    </row>
    <row r="388" spans="1:9" x14ac:dyDescent="0.2">
      <c r="A388" t="s">
        <v>660</v>
      </c>
      <c r="B388" t="s">
        <v>22</v>
      </c>
      <c r="C388" t="s">
        <v>54</v>
      </c>
      <c r="D388" t="s">
        <v>29</v>
      </c>
      <c r="E388" t="s">
        <v>72</v>
      </c>
      <c r="F388" t="s">
        <v>86</v>
      </c>
      <c r="G388" t="s">
        <v>79</v>
      </c>
      <c r="H388" t="s">
        <v>61</v>
      </c>
      <c r="I388" t="s">
        <v>47</v>
      </c>
    </row>
    <row r="389" spans="1:9" x14ac:dyDescent="0.2">
      <c r="A389" t="s">
        <v>661</v>
      </c>
      <c r="B389" t="s">
        <v>22</v>
      </c>
      <c r="C389" t="s">
        <v>29</v>
      </c>
      <c r="D389" t="s">
        <v>79</v>
      </c>
      <c r="E389" t="s">
        <v>93</v>
      </c>
      <c r="F389" t="s">
        <v>54</v>
      </c>
      <c r="G389" t="s">
        <v>72</v>
      </c>
      <c r="H389" t="s">
        <v>61</v>
      </c>
      <c r="I389" t="s">
        <v>47</v>
      </c>
    </row>
    <row r="390" spans="1:9" x14ac:dyDescent="0.2">
      <c r="A390" t="s">
        <v>662</v>
      </c>
      <c r="B390" t="s">
        <v>22</v>
      </c>
      <c r="C390" t="s">
        <v>29</v>
      </c>
      <c r="D390" t="s">
        <v>79</v>
      </c>
      <c r="E390" t="s">
        <v>47</v>
      </c>
      <c r="F390" t="s">
        <v>54</v>
      </c>
      <c r="G390" t="s">
        <v>72</v>
      </c>
      <c r="H390" t="s">
        <v>61</v>
      </c>
      <c r="I390" t="s">
        <v>102</v>
      </c>
    </row>
    <row r="391" spans="1:9" x14ac:dyDescent="0.2">
      <c r="A391" t="s">
        <v>663</v>
      </c>
      <c r="B391" t="s">
        <v>22</v>
      </c>
      <c r="C391" t="s">
        <v>54</v>
      </c>
      <c r="D391" t="s">
        <v>29</v>
      </c>
      <c r="E391" t="s">
        <v>93</v>
      </c>
      <c r="F391" t="s">
        <v>86</v>
      </c>
      <c r="G391" t="s">
        <v>72</v>
      </c>
      <c r="H391" t="s">
        <v>61</v>
      </c>
      <c r="I391" t="s">
        <v>47</v>
      </c>
    </row>
    <row r="392" spans="1:9" x14ac:dyDescent="0.2">
      <c r="A392" t="s">
        <v>664</v>
      </c>
      <c r="B392" t="s">
        <v>22</v>
      </c>
      <c r="C392" t="s">
        <v>61</v>
      </c>
      <c r="D392" t="s">
        <v>29</v>
      </c>
      <c r="E392" t="s">
        <v>47</v>
      </c>
      <c r="F392" t="s">
        <v>54</v>
      </c>
      <c r="G392" t="s">
        <v>72</v>
      </c>
      <c r="H392" t="s">
        <v>86</v>
      </c>
      <c r="I392" t="s">
        <v>102</v>
      </c>
    </row>
    <row r="393" spans="1:9" x14ac:dyDescent="0.2">
      <c r="A393" t="s">
        <v>665</v>
      </c>
      <c r="B393" t="s">
        <v>29</v>
      </c>
      <c r="C393" t="s">
        <v>72</v>
      </c>
      <c r="D393" t="s">
        <v>54</v>
      </c>
      <c r="E393" t="s">
        <v>93</v>
      </c>
      <c r="F393" t="s">
        <v>22</v>
      </c>
      <c r="G393" t="s">
        <v>47</v>
      </c>
      <c r="H393" t="s">
        <v>61</v>
      </c>
      <c r="I393" t="s">
        <v>102</v>
      </c>
    </row>
    <row r="394" spans="1:9" x14ac:dyDescent="0.2">
      <c r="A394" t="s">
        <v>666</v>
      </c>
      <c r="B394" t="s">
        <v>22</v>
      </c>
      <c r="C394" t="s">
        <v>29</v>
      </c>
      <c r="D394" t="s">
        <v>47</v>
      </c>
      <c r="E394" t="s">
        <v>93</v>
      </c>
      <c r="F394" t="s">
        <v>54</v>
      </c>
      <c r="G394" t="s">
        <v>79</v>
      </c>
      <c r="H394" t="s">
        <v>61</v>
      </c>
      <c r="I394" t="s">
        <v>86</v>
      </c>
    </row>
    <row r="395" spans="1:9" x14ac:dyDescent="0.2">
      <c r="A395" t="s">
        <v>667</v>
      </c>
      <c r="B395" t="s">
        <v>22</v>
      </c>
      <c r="C395" t="s">
        <v>29</v>
      </c>
      <c r="D395" t="s">
        <v>47</v>
      </c>
      <c r="E395" t="s">
        <v>79</v>
      </c>
      <c r="F395" t="s">
        <v>54</v>
      </c>
      <c r="G395" t="s">
        <v>86</v>
      </c>
      <c r="H395" t="s">
        <v>61</v>
      </c>
      <c r="I395" t="s">
        <v>102</v>
      </c>
    </row>
    <row r="396" spans="1:9" x14ac:dyDescent="0.2">
      <c r="A396" t="s">
        <v>668</v>
      </c>
      <c r="B396" t="s">
        <v>22</v>
      </c>
      <c r="C396" t="s">
        <v>29</v>
      </c>
      <c r="D396" t="s">
        <v>79</v>
      </c>
      <c r="E396" t="s">
        <v>93</v>
      </c>
      <c r="F396" t="s">
        <v>54</v>
      </c>
      <c r="G396" t="s">
        <v>47</v>
      </c>
      <c r="H396" t="s">
        <v>61</v>
      </c>
      <c r="I396" t="s">
        <v>102</v>
      </c>
    </row>
    <row r="397" spans="1:9" x14ac:dyDescent="0.2">
      <c r="A397" t="s">
        <v>669</v>
      </c>
      <c r="B397" t="s">
        <v>22</v>
      </c>
      <c r="C397" t="s">
        <v>54</v>
      </c>
      <c r="D397" t="s">
        <v>29</v>
      </c>
      <c r="E397" t="s">
        <v>93</v>
      </c>
      <c r="F397" t="s">
        <v>86</v>
      </c>
      <c r="G397" t="s">
        <v>47</v>
      </c>
      <c r="H397" t="s">
        <v>61</v>
      </c>
      <c r="I397" t="s">
        <v>102</v>
      </c>
    </row>
    <row r="398" spans="1:9" x14ac:dyDescent="0.2">
      <c r="A398" t="s">
        <v>670</v>
      </c>
      <c r="B398" t="s">
        <v>22</v>
      </c>
      <c r="C398" t="s">
        <v>29</v>
      </c>
      <c r="D398" t="s">
        <v>54</v>
      </c>
      <c r="E398" t="s">
        <v>93</v>
      </c>
      <c r="F398" t="s">
        <v>79</v>
      </c>
      <c r="G398" t="s">
        <v>72</v>
      </c>
      <c r="H398" t="s">
        <v>86</v>
      </c>
      <c r="I398" t="s">
        <v>47</v>
      </c>
    </row>
    <row r="399" spans="1:9" x14ac:dyDescent="0.2">
      <c r="A399" t="s">
        <v>671</v>
      </c>
      <c r="B399" t="s">
        <v>22</v>
      </c>
      <c r="C399" t="s">
        <v>29</v>
      </c>
      <c r="D399" t="s">
        <v>47</v>
      </c>
      <c r="E399" t="s">
        <v>72</v>
      </c>
      <c r="F399" t="s">
        <v>54</v>
      </c>
      <c r="G399" t="s">
        <v>79</v>
      </c>
      <c r="H399" t="s">
        <v>86</v>
      </c>
      <c r="I399" t="s">
        <v>102</v>
      </c>
    </row>
    <row r="400" spans="1:9" x14ac:dyDescent="0.2">
      <c r="A400" t="s">
        <v>672</v>
      </c>
      <c r="B400" t="s">
        <v>22</v>
      </c>
      <c r="C400" t="s">
        <v>29</v>
      </c>
      <c r="D400" t="s">
        <v>54</v>
      </c>
      <c r="E400" t="s">
        <v>93</v>
      </c>
      <c r="F400" t="s">
        <v>47</v>
      </c>
      <c r="G400" t="s">
        <v>72</v>
      </c>
      <c r="H400" t="s">
        <v>79</v>
      </c>
      <c r="I400" t="s">
        <v>102</v>
      </c>
    </row>
    <row r="401" spans="1:9" x14ac:dyDescent="0.2">
      <c r="A401" t="s">
        <v>673</v>
      </c>
      <c r="B401" t="s">
        <v>22</v>
      </c>
      <c r="C401" t="s">
        <v>29</v>
      </c>
      <c r="D401" t="s">
        <v>47</v>
      </c>
      <c r="E401" t="s">
        <v>93</v>
      </c>
      <c r="F401" t="s">
        <v>54</v>
      </c>
      <c r="G401" t="s">
        <v>72</v>
      </c>
      <c r="H401" t="s">
        <v>86</v>
      </c>
      <c r="I401" t="s">
        <v>102</v>
      </c>
    </row>
    <row r="402" spans="1:9" x14ac:dyDescent="0.2">
      <c r="A402" t="s">
        <v>674</v>
      </c>
      <c r="B402" t="s">
        <v>22</v>
      </c>
      <c r="C402" t="s">
        <v>29</v>
      </c>
      <c r="D402" t="s">
        <v>47</v>
      </c>
      <c r="E402" t="s">
        <v>93</v>
      </c>
      <c r="F402" t="s">
        <v>54</v>
      </c>
      <c r="G402" t="s">
        <v>79</v>
      </c>
      <c r="H402" t="s">
        <v>86</v>
      </c>
      <c r="I402" t="s">
        <v>102</v>
      </c>
    </row>
    <row r="403" spans="1:9" x14ac:dyDescent="0.2">
      <c r="A403" t="s">
        <v>675</v>
      </c>
      <c r="B403" t="s">
        <v>22</v>
      </c>
      <c r="C403" t="s">
        <v>29</v>
      </c>
      <c r="D403" t="s">
        <v>47</v>
      </c>
      <c r="E403" t="s">
        <v>93</v>
      </c>
      <c r="F403" t="s">
        <v>79</v>
      </c>
      <c r="G403" t="s">
        <v>72</v>
      </c>
      <c r="H403" t="s">
        <v>61</v>
      </c>
      <c r="I403" t="s">
        <v>86</v>
      </c>
    </row>
    <row r="404" spans="1:9" x14ac:dyDescent="0.2">
      <c r="A404" t="s">
        <v>676</v>
      </c>
      <c r="B404" t="s">
        <v>22</v>
      </c>
      <c r="C404" t="s">
        <v>29</v>
      </c>
      <c r="D404" t="s">
        <v>47</v>
      </c>
      <c r="E404" t="s">
        <v>72</v>
      </c>
      <c r="F404" t="s">
        <v>79</v>
      </c>
      <c r="G404" t="s">
        <v>86</v>
      </c>
      <c r="H404" t="s">
        <v>61</v>
      </c>
      <c r="I404" t="s">
        <v>102</v>
      </c>
    </row>
    <row r="405" spans="1:9" x14ac:dyDescent="0.2">
      <c r="A405" t="s">
        <v>677</v>
      </c>
      <c r="B405" t="s">
        <v>22</v>
      </c>
      <c r="C405" t="s">
        <v>29</v>
      </c>
      <c r="D405" t="s">
        <v>79</v>
      </c>
      <c r="E405" t="s">
        <v>93</v>
      </c>
      <c r="F405" t="s">
        <v>47</v>
      </c>
      <c r="G405" t="s">
        <v>72</v>
      </c>
      <c r="H405" t="s">
        <v>61</v>
      </c>
      <c r="I405" t="s">
        <v>102</v>
      </c>
    </row>
    <row r="406" spans="1:9" x14ac:dyDescent="0.2">
      <c r="A406" t="s">
        <v>678</v>
      </c>
      <c r="B406" t="s">
        <v>22</v>
      </c>
      <c r="C406" t="s">
        <v>61</v>
      </c>
      <c r="D406" t="s">
        <v>29</v>
      </c>
      <c r="E406" t="s">
        <v>93</v>
      </c>
      <c r="F406" t="s">
        <v>47</v>
      </c>
      <c r="G406" t="s">
        <v>72</v>
      </c>
      <c r="H406" t="s">
        <v>86</v>
      </c>
      <c r="I406" t="s">
        <v>102</v>
      </c>
    </row>
    <row r="407" spans="1:9" x14ac:dyDescent="0.2">
      <c r="A407" t="s">
        <v>679</v>
      </c>
      <c r="B407" t="s">
        <v>22</v>
      </c>
      <c r="C407" t="s">
        <v>29</v>
      </c>
      <c r="D407" t="s">
        <v>47</v>
      </c>
      <c r="E407" t="s">
        <v>93</v>
      </c>
      <c r="F407" t="s">
        <v>79</v>
      </c>
      <c r="G407" t="s">
        <v>86</v>
      </c>
      <c r="H407" t="s">
        <v>61</v>
      </c>
      <c r="I407" t="s">
        <v>102</v>
      </c>
    </row>
    <row r="408" spans="1:9" x14ac:dyDescent="0.2">
      <c r="A408" t="s">
        <v>680</v>
      </c>
      <c r="B408" t="s">
        <v>22</v>
      </c>
      <c r="C408" t="s">
        <v>29</v>
      </c>
      <c r="D408" t="s">
        <v>47</v>
      </c>
      <c r="E408" t="s">
        <v>93</v>
      </c>
      <c r="F408" t="s">
        <v>79</v>
      </c>
      <c r="G408" t="s">
        <v>72</v>
      </c>
      <c r="H408" t="s">
        <v>86</v>
      </c>
      <c r="I408" t="s">
        <v>102</v>
      </c>
    </row>
    <row r="409" spans="1:9" x14ac:dyDescent="0.2">
      <c r="A409" t="s">
        <v>681</v>
      </c>
      <c r="B409" t="s">
        <v>22</v>
      </c>
      <c r="C409" t="s">
        <v>54</v>
      </c>
      <c r="D409" t="s">
        <v>29</v>
      </c>
      <c r="E409" t="s">
        <v>93</v>
      </c>
      <c r="F409" t="s">
        <v>86</v>
      </c>
      <c r="G409" t="s">
        <v>72</v>
      </c>
      <c r="H409" t="s">
        <v>61</v>
      </c>
      <c r="I409" t="s">
        <v>79</v>
      </c>
    </row>
    <row r="410" spans="1:9" x14ac:dyDescent="0.2">
      <c r="A410" t="s">
        <v>682</v>
      </c>
      <c r="B410" t="s">
        <v>22</v>
      </c>
      <c r="C410" t="s">
        <v>54</v>
      </c>
      <c r="D410" t="s">
        <v>29</v>
      </c>
      <c r="E410" t="s">
        <v>72</v>
      </c>
      <c r="F410" t="s">
        <v>86</v>
      </c>
      <c r="G410" t="s">
        <v>79</v>
      </c>
      <c r="H410" t="s">
        <v>61</v>
      </c>
      <c r="I410" t="s">
        <v>102</v>
      </c>
    </row>
    <row r="411" spans="1:9" x14ac:dyDescent="0.2">
      <c r="A411" t="s">
        <v>683</v>
      </c>
      <c r="B411" t="s">
        <v>22</v>
      </c>
      <c r="C411" t="s">
        <v>29</v>
      </c>
      <c r="D411" t="s">
        <v>79</v>
      </c>
      <c r="E411" t="s">
        <v>93</v>
      </c>
      <c r="F411" t="s">
        <v>54</v>
      </c>
      <c r="G411" t="s">
        <v>72</v>
      </c>
      <c r="H411" t="s">
        <v>61</v>
      </c>
      <c r="I411" t="s">
        <v>102</v>
      </c>
    </row>
    <row r="412" spans="1:9" x14ac:dyDescent="0.2">
      <c r="A412" t="s">
        <v>684</v>
      </c>
      <c r="B412" t="s">
        <v>22</v>
      </c>
      <c r="C412" t="s">
        <v>54</v>
      </c>
      <c r="D412" t="s">
        <v>29</v>
      </c>
      <c r="E412" t="s">
        <v>93</v>
      </c>
      <c r="F412" t="s">
        <v>86</v>
      </c>
      <c r="G412" t="s">
        <v>72</v>
      </c>
      <c r="H412" t="s">
        <v>61</v>
      </c>
      <c r="I412" t="s">
        <v>102</v>
      </c>
    </row>
    <row r="413" spans="1:9" x14ac:dyDescent="0.2">
      <c r="A413" t="s">
        <v>685</v>
      </c>
      <c r="B413" t="s">
        <v>22</v>
      </c>
      <c r="C413" t="s">
        <v>54</v>
      </c>
      <c r="D413" t="s">
        <v>29</v>
      </c>
      <c r="E413" t="s">
        <v>93</v>
      </c>
      <c r="F413" t="s">
        <v>86</v>
      </c>
      <c r="G413" t="s">
        <v>79</v>
      </c>
      <c r="H413" t="s">
        <v>61</v>
      </c>
      <c r="I413" t="s">
        <v>102</v>
      </c>
    </row>
    <row r="414" spans="1:9" x14ac:dyDescent="0.2">
      <c r="A414" t="s">
        <v>686</v>
      </c>
      <c r="B414" t="s">
        <v>22</v>
      </c>
      <c r="C414" t="s">
        <v>29</v>
      </c>
      <c r="D414" t="s">
        <v>54</v>
      </c>
      <c r="E414" t="s">
        <v>93</v>
      </c>
      <c r="F414" t="s">
        <v>79</v>
      </c>
      <c r="G414" t="s">
        <v>72</v>
      </c>
      <c r="H414" t="s">
        <v>86</v>
      </c>
      <c r="I414" t="s">
        <v>102</v>
      </c>
    </row>
    <row r="415" spans="1:9" x14ac:dyDescent="0.2">
      <c r="A415" t="s">
        <v>687</v>
      </c>
      <c r="B415" t="s">
        <v>22</v>
      </c>
      <c r="C415" t="s">
        <v>61</v>
      </c>
      <c r="D415" t="s">
        <v>29</v>
      </c>
      <c r="E415" t="s">
        <v>93</v>
      </c>
      <c r="F415" t="s">
        <v>79</v>
      </c>
      <c r="G415" t="s">
        <v>72</v>
      </c>
      <c r="H415" t="s">
        <v>86</v>
      </c>
      <c r="I415" t="s">
        <v>102</v>
      </c>
    </row>
    <row r="416" spans="1:9" x14ac:dyDescent="0.2">
      <c r="A416" t="s">
        <v>688</v>
      </c>
      <c r="B416" t="s">
        <v>22</v>
      </c>
      <c r="C416" t="s">
        <v>36</v>
      </c>
      <c r="D416" t="s">
        <v>54</v>
      </c>
      <c r="E416" t="s">
        <v>72</v>
      </c>
      <c r="F416" t="s">
        <v>79</v>
      </c>
      <c r="G416" t="s">
        <v>86</v>
      </c>
      <c r="H416" t="s">
        <v>61</v>
      </c>
      <c r="I416" t="s">
        <v>47</v>
      </c>
    </row>
    <row r="417" spans="1:9" x14ac:dyDescent="0.2">
      <c r="A417" t="s">
        <v>689</v>
      </c>
      <c r="B417" t="s">
        <v>22</v>
      </c>
      <c r="C417" t="s">
        <v>36</v>
      </c>
      <c r="D417" t="s">
        <v>54</v>
      </c>
      <c r="E417" t="s">
        <v>93</v>
      </c>
      <c r="F417" t="s">
        <v>47</v>
      </c>
      <c r="G417" t="s">
        <v>72</v>
      </c>
      <c r="H417" t="s">
        <v>61</v>
      </c>
      <c r="I417" t="s">
        <v>79</v>
      </c>
    </row>
    <row r="418" spans="1:9" x14ac:dyDescent="0.2">
      <c r="A418" t="s">
        <v>690</v>
      </c>
      <c r="B418" t="s">
        <v>22</v>
      </c>
      <c r="C418" t="s">
        <v>36</v>
      </c>
      <c r="D418" t="s">
        <v>72</v>
      </c>
      <c r="E418" t="s">
        <v>47</v>
      </c>
      <c r="F418" t="s">
        <v>54</v>
      </c>
      <c r="G418" t="s">
        <v>79</v>
      </c>
      <c r="H418" t="s">
        <v>61</v>
      </c>
      <c r="I418" t="s">
        <v>102</v>
      </c>
    </row>
    <row r="419" spans="1:9" x14ac:dyDescent="0.2">
      <c r="A419" t="s">
        <v>691</v>
      </c>
      <c r="B419" t="s">
        <v>22</v>
      </c>
      <c r="C419" t="s">
        <v>36</v>
      </c>
      <c r="D419" t="s">
        <v>47</v>
      </c>
      <c r="E419" t="s">
        <v>93</v>
      </c>
      <c r="F419" t="s">
        <v>54</v>
      </c>
      <c r="G419" t="s">
        <v>72</v>
      </c>
      <c r="H419" t="s">
        <v>61</v>
      </c>
      <c r="I419" t="s">
        <v>86</v>
      </c>
    </row>
    <row r="420" spans="1:9" x14ac:dyDescent="0.2">
      <c r="A420" t="s">
        <v>692</v>
      </c>
      <c r="B420" t="s">
        <v>22</v>
      </c>
      <c r="C420" t="s">
        <v>36</v>
      </c>
      <c r="D420" t="s">
        <v>47</v>
      </c>
      <c r="E420" t="s">
        <v>72</v>
      </c>
      <c r="F420" t="s">
        <v>54</v>
      </c>
      <c r="G420" t="s">
        <v>86</v>
      </c>
      <c r="H420" t="s">
        <v>61</v>
      </c>
      <c r="I420" t="s">
        <v>102</v>
      </c>
    </row>
    <row r="421" spans="1:9" x14ac:dyDescent="0.2">
      <c r="A421" t="s">
        <v>693</v>
      </c>
      <c r="B421" t="s">
        <v>36</v>
      </c>
      <c r="C421" t="s">
        <v>72</v>
      </c>
      <c r="D421" t="s">
        <v>54</v>
      </c>
      <c r="E421" t="s">
        <v>93</v>
      </c>
      <c r="F421" t="s">
        <v>22</v>
      </c>
      <c r="G421" t="s">
        <v>47</v>
      </c>
      <c r="H421" t="s">
        <v>61</v>
      </c>
      <c r="I421" t="s">
        <v>102</v>
      </c>
    </row>
    <row r="422" spans="1:9" x14ac:dyDescent="0.2">
      <c r="A422" t="s">
        <v>694</v>
      </c>
      <c r="B422" t="s">
        <v>22</v>
      </c>
      <c r="C422" t="s">
        <v>36</v>
      </c>
      <c r="D422" t="s">
        <v>47</v>
      </c>
      <c r="E422" t="s">
        <v>93</v>
      </c>
      <c r="F422" t="s">
        <v>54</v>
      </c>
      <c r="G422" t="s">
        <v>79</v>
      </c>
      <c r="H422" t="s">
        <v>61</v>
      </c>
      <c r="I422" t="s">
        <v>86</v>
      </c>
    </row>
    <row r="423" spans="1:9" x14ac:dyDescent="0.2">
      <c r="A423" t="s">
        <v>695</v>
      </c>
      <c r="B423" t="s">
        <v>22</v>
      </c>
      <c r="C423" t="s">
        <v>36</v>
      </c>
      <c r="D423" t="s">
        <v>47</v>
      </c>
      <c r="E423" t="s">
        <v>79</v>
      </c>
      <c r="F423" t="s">
        <v>54</v>
      </c>
      <c r="G423" t="s">
        <v>86</v>
      </c>
      <c r="H423" t="s">
        <v>61</v>
      </c>
      <c r="I423" t="s">
        <v>102</v>
      </c>
    </row>
    <row r="424" spans="1:9" x14ac:dyDescent="0.2">
      <c r="A424" t="s">
        <v>696</v>
      </c>
      <c r="B424" t="s">
        <v>22</v>
      </c>
      <c r="C424" t="s">
        <v>36</v>
      </c>
      <c r="D424" t="s">
        <v>54</v>
      </c>
      <c r="E424" t="s">
        <v>93</v>
      </c>
      <c r="F424" t="s">
        <v>79</v>
      </c>
      <c r="G424" t="s">
        <v>47</v>
      </c>
      <c r="H424" t="s">
        <v>61</v>
      </c>
      <c r="I424" t="s">
        <v>102</v>
      </c>
    </row>
    <row r="425" spans="1:9" x14ac:dyDescent="0.2">
      <c r="A425" t="s">
        <v>697</v>
      </c>
      <c r="B425" t="s">
        <v>36</v>
      </c>
      <c r="C425" t="s">
        <v>54</v>
      </c>
      <c r="D425" t="s">
        <v>47</v>
      </c>
      <c r="E425" t="s">
        <v>93</v>
      </c>
      <c r="F425" t="s">
        <v>22</v>
      </c>
      <c r="G425" t="s">
        <v>86</v>
      </c>
      <c r="H425" t="s">
        <v>61</v>
      </c>
      <c r="I425" t="s">
        <v>102</v>
      </c>
    </row>
    <row r="426" spans="1:9" x14ac:dyDescent="0.2">
      <c r="A426" t="s">
        <v>698</v>
      </c>
      <c r="B426" t="s">
        <v>22</v>
      </c>
      <c r="C426" t="s">
        <v>36</v>
      </c>
      <c r="D426" t="s">
        <v>54</v>
      </c>
      <c r="E426" t="s">
        <v>93</v>
      </c>
      <c r="F426" t="s">
        <v>79</v>
      </c>
      <c r="G426" t="s">
        <v>72</v>
      </c>
      <c r="H426" t="s">
        <v>86</v>
      </c>
      <c r="I426" t="s">
        <v>47</v>
      </c>
    </row>
    <row r="427" spans="1:9" x14ac:dyDescent="0.2">
      <c r="A427" t="s">
        <v>699</v>
      </c>
      <c r="B427" t="s">
        <v>22</v>
      </c>
      <c r="C427" t="s">
        <v>36</v>
      </c>
      <c r="D427" t="s">
        <v>47</v>
      </c>
      <c r="E427" t="s">
        <v>72</v>
      </c>
      <c r="F427" t="s">
        <v>54</v>
      </c>
      <c r="G427" t="s">
        <v>79</v>
      </c>
      <c r="H427" t="s">
        <v>86</v>
      </c>
      <c r="I427" t="s">
        <v>102</v>
      </c>
    </row>
    <row r="428" spans="1:9" x14ac:dyDescent="0.2">
      <c r="A428" t="s">
        <v>700</v>
      </c>
      <c r="B428" t="s">
        <v>22</v>
      </c>
      <c r="C428" t="s">
        <v>36</v>
      </c>
      <c r="D428" t="s">
        <v>54</v>
      </c>
      <c r="E428" t="s">
        <v>93</v>
      </c>
      <c r="F428" t="s">
        <v>47</v>
      </c>
      <c r="G428" t="s">
        <v>72</v>
      </c>
      <c r="H428" t="s">
        <v>79</v>
      </c>
      <c r="I428" t="s">
        <v>102</v>
      </c>
    </row>
    <row r="429" spans="1:9" x14ac:dyDescent="0.2">
      <c r="A429" t="s">
        <v>701</v>
      </c>
      <c r="B429" t="s">
        <v>22</v>
      </c>
      <c r="C429" t="s">
        <v>36</v>
      </c>
      <c r="D429" t="s">
        <v>47</v>
      </c>
      <c r="E429" t="s">
        <v>93</v>
      </c>
      <c r="F429" t="s">
        <v>54</v>
      </c>
      <c r="G429" t="s">
        <v>72</v>
      </c>
      <c r="H429" t="s">
        <v>86</v>
      </c>
      <c r="I429" t="s">
        <v>102</v>
      </c>
    </row>
    <row r="430" spans="1:9" x14ac:dyDescent="0.2">
      <c r="A430" t="s">
        <v>702</v>
      </c>
      <c r="B430" t="s">
        <v>22</v>
      </c>
      <c r="C430" t="s">
        <v>36</v>
      </c>
      <c r="D430" t="s">
        <v>47</v>
      </c>
      <c r="E430" t="s">
        <v>93</v>
      </c>
      <c r="F430" t="s">
        <v>54</v>
      </c>
      <c r="G430" t="s">
        <v>79</v>
      </c>
      <c r="H430" t="s">
        <v>86</v>
      </c>
      <c r="I430" t="s">
        <v>102</v>
      </c>
    </row>
    <row r="431" spans="1:9" x14ac:dyDescent="0.2">
      <c r="A431" t="s">
        <v>703</v>
      </c>
      <c r="B431" t="s">
        <v>22</v>
      </c>
      <c r="C431" t="s">
        <v>36</v>
      </c>
      <c r="D431" t="s">
        <v>47</v>
      </c>
      <c r="E431" t="s">
        <v>93</v>
      </c>
      <c r="F431" t="s">
        <v>79</v>
      </c>
      <c r="G431" t="s">
        <v>72</v>
      </c>
      <c r="H431" t="s">
        <v>61</v>
      </c>
      <c r="I431" t="s">
        <v>86</v>
      </c>
    </row>
    <row r="432" spans="1:9" x14ac:dyDescent="0.2">
      <c r="A432" t="s">
        <v>704</v>
      </c>
      <c r="B432" t="s">
        <v>22</v>
      </c>
      <c r="C432" t="s">
        <v>36</v>
      </c>
      <c r="D432" t="s">
        <v>47</v>
      </c>
      <c r="E432" t="s">
        <v>72</v>
      </c>
      <c r="F432" t="s">
        <v>79</v>
      </c>
      <c r="G432" t="s">
        <v>86</v>
      </c>
      <c r="H432" t="s">
        <v>61</v>
      </c>
      <c r="I432" t="s">
        <v>102</v>
      </c>
    </row>
    <row r="433" spans="1:9" x14ac:dyDescent="0.2">
      <c r="A433" t="s">
        <v>705</v>
      </c>
      <c r="B433" t="s">
        <v>22</v>
      </c>
      <c r="C433" t="s">
        <v>36</v>
      </c>
      <c r="D433" t="s">
        <v>72</v>
      </c>
      <c r="E433" t="s">
        <v>93</v>
      </c>
      <c r="F433" t="s">
        <v>47</v>
      </c>
      <c r="G433" t="s">
        <v>79</v>
      </c>
      <c r="H433" t="s">
        <v>61</v>
      </c>
      <c r="I433" t="s">
        <v>102</v>
      </c>
    </row>
    <row r="434" spans="1:9" x14ac:dyDescent="0.2">
      <c r="A434" t="s">
        <v>706</v>
      </c>
      <c r="B434" t="s">
        <v>22</v>
      </c>
      <c r="C434" t="s">
        <v>36</v>
      </c>
      <c r="D434" t="s">
        <v>47</v>
      </c>
      <c r="E434" t="s">
        <v>93</v>
      </c>
      <c r="F434" t="s">
        <v>86</v>
      </c>
      <c r="G434" t="s">
        <v>72</v>
      </c>
      <c r="H434" t="s">
        <v>61</v>
      </c>
      <c r="I434" t="s">
        <v>102</v>
      </c>
    </row>
    <row r="435" spans="1:9" x14ac:dyDescent="0.2">
      <c r="A435" t="s">
        <v>707</v>
      </c>
      <c r="B435" t="s">
        <v>22</v>
      </c>
      <c r="C435" t="s">
        <v>36</v>
      </c>
      <c r="D435" t="s">
        <v>47</v>
      </c>
      <c r="E435" t="s">
        <v>93</v>
      </c>
      <c r="F435" t="s">
        <v>79</v>
      </c>
      <c r="G435" t="s">
        <v>86</v>
      </c>
      <c r="H435" t="s">
        <v>61</v>
      </c>
      <c r="I435" t="s">
        <v>102</v>
      </c>
    </row>
    <row r="436" spans="1:9" x14ac:dyDescent="0.2">
      <c r="A436" t="s">
        <v>708</v>
      </c>
      <c r="B436" t="s">
        <v>22</v>
      </c>
      <c r="C436" t="s">
        <v>36</v>
      </c>
      <c r="D436" t="s">
        <v>47</v>
      </c>
      <c r="E436" t="s">
        <v>93</v>
      </c>
      <c r="F436" t="s">
        <v>79</v>
      </c>
      <c r="G436" t="s">
        <v>72</v>
      </c>
      <c r="H436" t="s">
        <v>86</v>
      </c>
      <c r="I436" t="s">
        <v>102</v>
      </c>
    </row>
    <row r="437" spans="1:9" x14ac:dyDescent="0.2">
      <c r="A437" t="s">
        <v>709</v>
      </c>
      <c r="B437" t="s">
        <v>22</v>
      </c>
      <c r="C437" t="s">
        <v>36</v>
      </c>
      <c r="D437" t="s">
        <v>54</v>
      </c>
      <c r="E437" t="s">
        <v>93</v>
      </c>
      <c r="F437" t="s">
        <v>79</v>
      </c>
      <c r="G437" t="s">
        <v>72</v>
      </c>
      <c r="H437" t="s">
        <v>61</v>
      </c>
      <c r="I437" t="s">
        <v>86</v>
      </c>
    </row>
    <row r="438" spans="1:9" x14ac:dyDescent="0.2">
      <c r="A438" t="s">
        <v>710</v>
      </c>
      <c r="B438" t="s">
        <v>22</v>
      </c>
      <c r="C438" t="s">
        <v>36</v>
      </c>
      <c r="D438" t="s">
        <v>54</v>
      </c>
      <c r="E438" t="s">
        <v>72</v>
      </c>
      <c r="F438" t="s">
        <v>79</v>
      </c>
      <c r="G438" t="s">
        <v>86</v>
      </c>
      <c r="H438" t="s">
        <v>61</v>
      </c>
      <c r="I438" t="s">
        <v>102</v>
      </c>
    </row>
    <row r="439" spans="1:9" x14ac:dyDescent="0.2">
      <c r="A439" t="s">
        <v>711</v>
      </c>
      <c r="B439" t="s">
        <v>22</v>
      </c>
      <c r="C439" t="s">
        <v>36</v>
      </c>
      <c r="D439" t="s">
        <v>54</v>
      </c>
      <c r="E439" t="s">
        <v>93</v>
      </c>
      <c r="F439" t="s">
        <v>79</v>
      </c>
      <c r="G439" t="s">
        <v>72</v>
      </c>
      <c r="H439" t="s">
        <v>61</v>
      </c>
      <c r="I439" t="s">
        <v>102</v>
      </c>
    </row>
    <row r="440" spans="1:9" x14ac:dyDescent="0.2">
      <c r="A440" t="s">
        <v>712</v>
      </c>
      <c r="B440" t="s">
        <v>22</v>
      </c>
      <c r="C440" t="s">
        <v>36</v>
      </c>
      <c r="D440" t="s">
        <v>54</v>
      </c>
      <c r="E440" t="s">
        <v>93</v>
      </c>
      <c r="F440" t="s">
        <v>86</v>
      </c>
      <c r="G440" t="s">
        <v>72</v>
      </c>
      <c r="H440" t="s">
        <v>61</v>
      </c>
      <c r="I440" t="s">
        <v>102</v>
      </c>
    </row>
    <row r="441" spans="1:9" x14ac:dyDescent="0.2">
      <c r="A441" t="s">
        <v>713</v>
      </c>
      <c r="B441" t="s">
        <v>22</v>
      </c>
      <c r="C441" t="s">
        <v>36</v>
      </c>
      <c r="D441" t="s">
        <v>54</v>
      </c>
      <c r="E441" t="s">
        <v>93</v>
      </c>
      <c r="F441" t="s">
        <v>79</v>
      </c>
      <c r="G441" t="s">
        <v>86</v>
      </c>
      <c r="H441" t="s">
        <v>61</v>
      </c>
      <c r="I441" t="s">
        <v>102</v>
      </c>
    </row>
    <row r="442" spans="1:9" x14ac:dyDescent="0.2">
      <c r="A442" t="s">
        <v>714</v>
      </c>
      <c r="B442" t="s">
        <v>22</v>
      </c>
      <c r="C442" t="s">
        <v>36</v>
      </c>
      <c r="D442" t="s">
        <v>54</v>
      </c>
      <c r="E442" t="s">
        <v>93</v>
      </c>
      <c r="F442" t="s">
        <v>79</v>
      </c>
      <c r="G442" t="s">
        <v>72</v>
      </c>
      <c r="H442" t="s">
        <v>86</v>
      </c>
      <c r="I442" t="s">
        <v>102</v>
      </c>
    </row>
    <row r="443" spans="1:9" x14ac:dyDescent="0.2">
      <c r="A443" t="s">
        <v>715</v>
      </c>
      <c r="B443" t="s">
        <v>22</v>
      </c>
      <c r="C443" t="s">
        <v>36</v>
      </c>
      <c r="D443" t="s">
        <v>72</v>
      </c>
      <c r="E443" t="s">
        <v>93</v>
      </c>
      <c r="F443" t="s">
        <v>79</v>
      </c>
      <c r="G443" t="s">
        <v>86</v>
      </c>
      <c r="H443" t="s">
        <v>61</v>
      </c>
      <c r="I443" t="s">
        <v>102</v>
      </c>
    </row>
    <row r="444" spans="1:9" x14ac:dyDescent="0.2">
      <c r="A444" t="s">
        <v>716</v>
      </c>
      <c r="B444" t="s">
        <v>22</v>
      </c>
      <c r="C444" t="s">
        <v>54</v>
      </c>
      <c r="D444" t="s">
        <v>47</v>
      </c>
      <c r="E444" t="s">
        <v>93</v>
      </c>
      <c r="F444" t="s">
        <v>79</v>
      </c>
      <c r="G444" t="s">
        <v>72</v>
      </c>
      <c r="H444" t="s">
        <v>61</v>
      </c>
      <c r="I444" t="s">
        <v>86</v>
      </c>
    </row>
    <row r="445" spans="1:9" x14ac:dyDescent="0.2">
      <c r="A445" t="s">
        <v>717</v>
      </c>
      <c r="B445" t="s">
        <v>22</v>
      </c>
      <c r="C445" t="s">
        <v>54</v>
      </c>
      <c r="D445" t="s">
        <v>47</v>
      </c>
      <c r="E445" t="s">
        <v>72</v>
      </c>
      <c r="F445" t="s">
        <v>79</v>
      </c>
      <c r="G445" t="s">
        <v>86</v>
      </c>
      <c r="H445" t="s">
        <v>61</v>
      </c>
      <c r="I445" t="s">
        <v>102</v>
      </c>
    </row>
    <row r="446" spans="1:9" x14ac:dyDescent="0.2">
      <c r="A446" t="s">
        <v>718</v>
      </c>
      <c r="B446" t="s">
        <v>22</v>
      </c>
      <c r="C446" t="s">
        <v>54</v>
      </c>
      <c r="D446" t="s">
        <v>72</v>
      </c>
      <c r="E446" t="s">
        <v>93</v>
      </c>
      <c r="F446" t="s">
        <v>47</v>
      </c>
      <c r="G446" t="s">
        <v>79</v>
      </c>
      <c r="H446" t="s">
        <v>61</v>
      </c>
      <c r="I446" t="s">
        <v>102</v>
      </c>
    </row>
    <row r="447" spans="1:9" x14ac:dyDescent="0.2">
      <c r="A447" t="s">
        <v>719</v>
      </c>
      <c r="B447" t="s">
        <v>22</v>
      </c>
      <c r="C447" t="s">
        <v>54</v>
      </c>
      <c r="D447" t="s">
        <v>47</v>
      </c>
      <c r="E447" t="s">
        <v>93</v>
      </c>
      <c r="F447" t="s">
        <v>86</v>
      </c>
      <c r="G447" t="s">
        <v>72</v>
      </c>
      <c r="H447" t="s">
        <v>61</v>
      </c>
      <c r="I447" t="s">
        <v>102</v>
      </c>
    </row>
    <row r="448" spans="1:9" x14ac:dyDescent="0.2">
      <c r="A448" t="s">
        <v>720</v>
      </c>
      <c r="B448" t="s">
        <v>22</v>
      </c>
      <c r="C448" t="s">
        <v>54</v>
      </c>
      <c r="D448" t="s">
        <v>47</v>
      </c>
      <c r="E448" t="s">
        <v>93</v>
      </c>
      <c r="F448" t="s">
        <v>79</v>
      </c>
      <c r="G448" t="s">
        <v>86</v>
      </c>
      <c r="H448" t="s">
        <v>61</v>
      </c>
      <c r="I448" t="s">
        <v>102</v>
      </c>
    </row>
    <row r="449" spans="1:9" x14ac:dyDescent="0.2">
      <c r="A449" t="s">
        <v>721</v>
      </c>
      <c r="B449" t="s">
        <v>22</v>
      </c>
      <c r="C449" t="s">
        <v>54</v>
      </c>
      <c r="D449" t="s">
        <v>47</v>
      </c>
      <c r="E449" t="s">
        <v>93</v>
      </c>
      <c r="F449" t="s">
        <v>79</v>
      </c>
      <c r="G449" t="s">
        <v>72</v>
      </c>
      <c r="H449" t="s">
        <v>86</v>
      </c>
      <c r="I449" t="s">
        <v>102</v>
      </c>
    </row>
    <row r="450" spans="1:9" x14ac:dyDescent="0.2">
      <c r="A450" t="s">
        <v>722</v>
      </c>
      <c r="B450" t="s">
        <v>22</v>
      </c>
      <c r="C450" t="s">
        <v>61</v>
      </c>
      <c r="D450" t="s">
        <v>47</v>
      </c>
      <c r="E450" t="s">
        <v>93</v>
      </c>
      <c r="F450" t="s">
        <v>79</v>
      </c>
      <c r="G450" t="s">
        <v>72</v>
      </c>
      <c r="H450" t="s">
        <v>86</v>
      </c>
      <c r="I450" t="s">
        <v>102</v>
      </c>
    </row>
    <row r="451" spans="1:9" x14ac:dyDescent="0.2">
      <c r="A451" t="s">
        <v>723</v>
      </c>
      <c r="B451" t="s">
        <v>22</v>
      </c>
      <c r="C451" t="s">
        <v>54</v>
      </c>
      <c r="D451" t="s">
        <v>72</v>
      </c>
      <c r="E451" t="s">
        <v>93</v>
      </c>
      <c r="F451" t="s">
        <v>79</v>
      </c>
      <c r="G451" t="s">
        <v>86</v>
      </c>
      <c r="H451" t="s">
        <v>61</v>
      </c>
      <c r="I451" t="s">
        <v>102</v>
      </c>
    </row>
    <row r="452" spans="1:9" x14ac:dyDescent="0.2">
      <c r="A452" t="s">
        <v>724</v>
      </c>
      <c r="B452" t="s">
        <v>29</v>
      </c>
      <c r="C452" t="s">
        <v>36</v>
      </c>
      <c r="D452" t="s">
        <v>54</v>
      </c>
      <c r="E452" t="s">
        <v>72</v>
      </c>
      <c r="F452" t="s">
        <v>79</v>
      </c>
      <c r="G452" t="s">
        <v>86</v>
      </c>
      <c r="H452" t="s">
        <v>61</v>
      </c>
      <c r="I452" t="s">
        <v>47</v>
      </c>
    </row>
    <row r="453" spans="1:9" x14ac:dyDescent="0.2">
      <c r="A453" t="s">
        <v>725</v>
      </c>
      <c r="B453" t="s">
        <v>29</v>
      </c>
      <c r="C453" t="s">
        <v>36</v>
      </c>
      <c r="D453" t="s">
        <v>54</v>
      </c>
      <c r="E453" t="s">
        <v>93</v>
      </c>
      <c r="F453" t="s">
        <v>47</v>
      </c>
      <c r="G453" t="s">
        <v>72</v>
      </c>
      <c r="H453" t="s">
        <v>61</v>
      </c>
      <c r="I453" t="s">
        <v>79</v>
      </c>
    </row>
    <row r="454" spans="1:9" x14ac:dyDescent="0.2">
      <c r="A454" t="s">
        <v>726</v>
      </c>
      <c r="B454" t="s">
        <v>29</v>
      </c>
      <c r="C454" t="s">
        <v>36</v>
      </c>
      <c r="D454" t="s">
        <v>72</v>
      </c>
      <c r="E454" t="s">
        <v>47</v>
      </c>
      <c r="F454" t="s">
        <v>54</v>
      </c>
      <c r="G454" t="s">
        <v>79</v>
      </c>
      <c r="H454" t="s">
        <v>61</v>
      </c>
      <c r="I454" t="s">
        <v>102</v>
      </c>
    </row>
    <row r="455" spans="1:9" x14ac:dyDescent="0.2">
      <c r="A455" t="s">
        <v>727</v>
      </c>
      <c r="B455" t="s">
        <v>29</v>
      </c>
      <c r="C455" t="s">
        <v>36</v>
      </c>
      <c r="D455" t="s">
        <v>47</v>
      </c>
      <c r="E455" t="s">
        <v>93</v>
      </c>
      <c r="F455" t="s">
        <v>54</v>
      </c>
      <c r="G455" t="s">
        <v>72</v>
      </c>
      <c r="H455" t="s">
        <v>61</v>
      </c>
      <c r="I455" t="s">
        <v>86</v>
      </c>
    </row>
    <row r="456" spans="1:9" x14ac:dyDescent="0.2">
      <c r="A456" t="s">
        <v>728</v>
      </c>
      <c r="B456" t="s">
        <v>29</v>
      </c>
      <c r="C456" t="s">
        <v>36</v>
      </c>
      <c r="D456" t="s">
        <v>47</v>
      </c>
      <c r="E456" t="s">
        <v>72</v>
      </c>
      <c r="F456" t="s">
        <v>54</v>
      </c>
      <c r="G456" t="s">
        <v>86</v>
      </c>
      <c r="H456" t="s">
        <v>61</v>
      </c>
      <c r="I456" t="s">
        <v>102</v>
      </c>
    </row>
    <row r="457" spans="1:9" x14ac:dyDescent="0.2">
      <c r="A457" t="s">
        <v>729</v>
      </c>
      <c r="B457" t="s">
        <v>36</v>
      </c>
      <c r="C457" t="s">
        <v>54</v>
      </c>
      <c r="D457" t="s">
        <v>29</v>
      </c>
      <c r="E457" t="s">
        <v>93</v>
      </c>
      <c r="F457" t="s">
        <v>47</v>
      </c>
      <c r="G457" t="s">
        <v>72</v>
      </c>
      <c r="H457" t="s">
        <v>61</v>
      </c>
      <c r="I457" t="s">
        <v>102</v>
      </c>
    </row>
    <row r="458" spans="1:9" x14ac:dyDescent="0.2">
      <c r="A458" t="s">
        <v>730</v>
      </c>
      <c r="B458" t="s">
        <v>29</v>
      </c>
      <c r="C458" t="s">
        <v>36</v>
      </c>
      <c r="D458" t="s">
        <v>47</v>
      </c>
      <c r="E458" t="s">
        <v>93</v>
      </c>
      <c r="F458" t="s">
        <v>54</v>
      </c>
      <c r="G458" t="s">
        <v>79</v>
      </c>
      <c r="H458" t="s">
        <v>61</v>
      </c>
      <c r="I458" t="s">
        <v>86</v>
      </c>
    </row>
    <row r="459" spans="1:9" x14ac:dyDescent="0.2">
      <c r="A459" t="s">
        <v>731</v>
      </c>
      <c r="B459" t="s">
        <v>29</v>
      </c>
      <c r="C459" t="s">
        <v>36</v>
      </c>
      <c r="D459" t="s">
        <v>47</v>
      </c>
      <c r="E459" t="s">
        <v>79</v>
      </c>
      <c r="F459" t="s">
        <v>54</v>
      </c>
      <c r="G459" t="s">
        <v>86</v>
      </c>
      <c r="H459" t="s">
        <v>61</v>
      </c>
      <c r="I459" t="s">
        <v>102</v>
      </c>
    </row>
    <row r="460" spans="1:9" x14ac:dyDescent="0.2">
      <c r="A460" t="s">
        <v>732</v>
      </c>
      <c r="B460" t="s">
        <v>29</v>
      </c>
      <c r="C460" t="s">
        <v>36</v>
      </c>
      <c r="D460" t="s">
        <v>79</v>
      </c>
      <c r="E460" t="s">
        <v>93</v>
      </c>
      <c r="F460" t="s">
        <v>54</v>
      </c>
      <c r="G460" t="s">
        <v>47</v>
      </c>
      <c r="H460" t="s">
        <v>61</v>
      </c>
      <c r="I460" t="s">
        <v>102</v>
      </c>
    </row>
    <row r="461" spans="1:9" x14ac:dyDescent="0.2">
      <c r="A461" t="s">
        <v>733</v>
      </c>
      <c r="B461" t="s">
        <v>36</v>
      </c>
      <c r="C461" t="s">
        <v>54</v>
      </c>
      <c r="D461" t="s">
        <v>29</v>
      </c>
      <c r="E461" t="s">
        <v>93</v>
      </c>
      <c r="F461" t="s">
        <v>86</v>
      </c>
      <c r="G461" t="s">
        <v>47</v>
      </c>
      <c r="H461" t="s">
        <v>61</v>
      </c>
      <c r="I461" t="s">
        <v>102</v>
      </c>
    </row>
    <row r="462" spans="1:9" x14ac:dyDescent="0.2">
      <c r="A462" t="s">
        <v>734</v>
      </c>
      <c r="B462" t="s">
        <v>29</v>
      </c>
      <c r="C462" t="s">
        <v>36</v>
      </c>
      <c r="D462" t="s">
        <v>54</v>
      </c>
      <c r="E462" t="s">
        <v>93</v>
      </c>
      <c r="F462" t="s">
        <v>79</v>
      </c>
      <c r="G462" t="s">
        <v>72</v>
      </c>
      <c r="H462" t="s">
        <v>86</v>
      </c>
      <c r="I462" t="s">
        <v>47</v>
      </c>
    </row>
    <row r="463" spans="1:9" x14ac:dyDescent="0.2">
      <c r="A463" t="s">
        <v>735</v>
      </c>
      <c r="B463" t="s">
        <v>29</v>
      </c>
      <c r="C463" t="s">
        <v>36</v>
      </c>
      <c r="D463" t="s">
        <v>47</v>
      </c>
      <c r="E463" t="s">
        <v>72</v>
      </c>
      <c r="F463" t="s">
        <v>54</v>
      </c>
      <c r="G463" t="s">
        <v>79</v>
      </c>
      <c r="H463" t="s">
        <v>86</v>
      </c>
      <c r="I463" t="s">
        <v>102</v>
      </c>
    </row>
    <row r="464" spans="1:9" x14ac:dyDescent="0.2">
      <c r="A464" t="s">
        <v>736</v>
      </c>
      <c r="B464" t="s">
        <v>29</v>
      </c>
      <c r="C464" t="s">
        <v>36</v>
      </c>
      <c r="D464" t="s">
        <v>54</v>
      </c>
      <c r="E464" t="s">
        <v>93</v>
      </c>
      <c r="F464" t="s">
        <v>47</v>
      </c>
      <c r="G464" t="s">
        <v>72</v>
      </c>
      <c r="H464" t="s">
        <v>79</v>
      </c>
      <c r="I464" t="s">
        <v>102</v>
      </c>
    </row>
    <row r="465" spans="1:9" x14ac:dyDescent="0.2">
      <c r="A465" t="s">
        <v>737</v>
      </c>
      <c r="B465" t="s">
        <v>29</v>
      </c>
      <c r="C465" t="s">
        <v>36</v>
      </c>
      <c r="D465" t="s">
        <v>47</v>
      </c>
      <c r="E465" t="s">
        <v>93</v>
      </c>
      <c r="F465" t="s">
        <v>54</v>
      </c>
      <c r="G465" t="s">
        <v>72</v>
      </c>
      <c r="H465" t="s">
        <v>86</v>
      </c>
      <c r="I465" t="s">
        <v>102</v>
      </c>
    </row>
    <row r="466" spans="1:9" x14ac:dyDescent="0.2">
      <c r="A466" t="s">
        <v>738</v>
      </c>
      <c r="B466" t="s">
        <v>29</v>
      </c>
      <c r="C466" t="s">
        <v>36</v>
      </c>
      <c r="D466" t="s">
        <v>47</v>
      </c>
      <c r="E466" t="s">
        <v>93</v>
      </c>
      <c r="F466" t="s">
        <v>54</v>
      </c>
      <c r="G466" t="s">
        <v>79</v>
      </c>
      <c r="H466" t="s">
        <v>86</v>
      </c>
      <c r="I466" t="s">
        <v>102</v>
      </c>
    </row>
    <row r="467" spans="1:9" x14ac:dyDescent="0.2">
      <c r="A467" t="s">
        <v>739</v>
      </c>
      <c r="B467" t="s">
        <v>29</v>
      </c>
      <c r="C467" t="s">
        <v>36</v>
      </c>
      <c r="D467" t="s">
        <v>47</v>
      </c>
      <c r="E467" t="s">
        <v>93</v>
      </c>
      <c r="F467" t="s">
        <v>79</v>
      </c>
      <c r="G467" t="s">
        <v>72</v>
      </c>
      <c r="H467" t="s">
        <v>61</v>
      </c>
      <c r="I467" t="s">
        <v>86</v>
      </c>
    </row>
    <row r="468" spans="1:9" x14ac:dyDescent="0.2">
      <c r="A468" t="s">
        <v>740</v>
      </c>
      <c r="B468" t="s">
        <v>29</v>
      </c>
      <c r="C468" t="s">
        <v>36</v>
      </c>
      <c r="D468" t="s">
        <v>47</v>
      </c>
      <c r="E468" t="s">
        <v>72</v>
      </c>
      <c r="F468" t="s">
        <v>79</v>
      </c>
      <c r="G468" t="s">
        <v>86</v>
      </c>
      <c r="H468" t="s">
        <v>61</v>
      </c>
      <c r="I468" t="s">
        <v>102</v>
      </c>
    </row>
    <row r="469" spans="1:9" x14ac:dyDescent="0.2">
      <c r="A469" t="s">
        <v>741</v>
      </c>
      <c r="B469" t="s">
        <v>29</v>
      </c>
      <c r="C469" t="s">
        <v>36</v>
      </c>
      <c r="D469" t="s">
        <v>72</v>
      </c>
      <c r="E469" t="s">
        <v>93</v>
      </c>
      <c r="F469" t="s">
        <v>47</v>
      </c>
      <c r="G469" t="s">
        <v>79</v>
      </c>
      <c r="H469" t="s">
        <v>61</v>
      </c>
      <c r="I469" t="s">
        <v>102</v>
      </c>
    </row>
    <row r="470" spans="1:9" x14ac:dyDescent="0.2">
      <c r="A470" t="s">
        <v>742</v>
      </c>
      <c r="B470" t="s">
        <v>29</v>
      </c>
      <c r="C470" t="s">
        <v>36</v>
      </c>
      <c r="D470" t="s">
        <v>47</v>
      </c>
      <c r="E470" t="s">
        <v>93</v>
      </c>
      <c r="F470" t="s">
        <v>86</v>
      </c>
      <c r="G470" t="s">
        <v>72</v>
      </c>
      <c r="H470" t="s">
        <v>61</v>
      </c>
      <c r="I470" t="s">
        <v>102</v>
      </c>
    </row>
    <row r="471" spans="1:9" x14ac:dyDescent="0.2">
      <c r="A471" t="s">
        <v>743</v>
      </c>
      <c r="B471" t="s">
        <v>29</v>
      </c>
      <c r="C471" t="s">
        <v>36</v>
      </c>
      <c r="D471" t="s">
        <v>47</v>
      </c>
      <c r="E471" t="s">
        <v>93</v>
      </c>
      <c r="F471" t="s">
        <v>79</v>
      </c>
      <c r="G471" t="s">
        <v>86</v>
      </c>
      <c r="H471" t="s">
        <v>61</v>
      </c>
      <c r="I471" t="s">
        <v>102</v>
      </c>
    </row>
    <row r="472" spans="1:9" x14ac:dyDescent="0.2">
      <c r="A472" t="s">
        <v>744</v>
      </c>
      <c r="B472" t="s">
        <v>29</v>
      </c>
      <c r="C472" t="s">
        <v>36</v>
      </c>
      <c r="D472" t="s">
        <v>47</v>
      </c>
      <c r="E472" t="s">
        <v>93</v>
      </c>
      <c r="F472" t="s">
        <v>79</v>
      </c>
      <c r="G472" t="s">
        <v>72</v>
      </c>
      <c r="H472" t="s">
        <v>86</v>
      </c>
      <c r="I472" t="s">
        <v>102</v>
      </c>
    </row>
    <row r="473" spans="1:9" x14ac:dyDescent="0.2">
      <c r="A473" t="s">
        <v>745</v>
      </c>
      <c r="B473" t="s">
        <v>29</v>
      </c>
      <c r="C473" t="s">
        <v>36</v>
      </c>
      <c r="D473" t="s">
        <v>54</v>
      </c>
      <c r="E473" t="s">
        <v>93</v>
      </c>
      <c r="F473" t="s">
        <v>79</v>
      </c>
      <c r="G473" t="s">
        <v>72</v>
      </c>
      <c r="H473" t="s">
        <v>61</v>
      </c>
      <c r="I473" t="s">
        <v>86</v>
      </c>
    </row>
    <row r="474" spans="1:9" x14ac:dyDescent="0.2">
      <c r="A474" t="s">
        <v>746</v>
      </c>
      <c r="B474" t="s">
        <v>29</v>
      </c>
      <c r="C474" t="s">
        <v>36</v>
      </c>
      <c r="D474" t="s">
        <v>54</v>
      </c>
      <c r="E474" t="s">
        <v>72</v>
      </c>
      <c r="F474" t="s">
        <v>79</v>
      </c>
      <c r="G474" t="s">
        <v>86</v>
      </c>
      <c r="H474" t="s">
        <v>61</v>
      </c>
      <c r="I474" t="s">
        <v>102</v>
      </c>
    </row>
    <row r="475" spans="1:9" x14ac:dyDescent="0.2">
      <c r="A475" t="s">
        <v>747</v>
      </c>
      <c r="B475" t="s">
        <v>29</v>
      </c>
      <c r="C475" t="s">
        <v>36</v>
      </c>
      <c r="D475" t="s">
        <v>72</v>
      </c>
      <c r="E475" t="s">
        <v>93</v>
      </c>
      <c r="F475" t="s">
        <v>54</v>
      </c>
      <c r="G475" t="s">
        <v>79</v>
      </c>
      <c r="H475" t="s">
        <v>61</v>
      </c>
      <c r="I475" t="s">
        <v>102</v>
      </c>
    </row>
    <row r="476" spans="1:9" x14ac:dyDescent="0.2">
      <c r="A476" t="s">
        <v>748</v>
      </c>
      <c r="B476" t="s">
        <v>29</v>
      </c>
      <c r="C476" t="s">
        <v>36</v>
      </c>
      <c r="D476" t="s">
        <v>72</v>
      </c>
      <c r="E476" t="s">
        <v>93</v>
      </c>
      <c r="F476" t="s">
        <v>54</v>
      </c>
      <c r="G476" t="s">
        <v>86</v>
      </c>
      <c r="H476" t="s">
        <v>61</v>
      </c>
      <c r="I476" t="s">
        <v>102</v>
      </c>
    </row>
    <row r="477" spans="1:9" x14ac:dyDescent="0.2">
      <c r="A477" t="s">
        <v>749</v>
      </c>
      <c r="B477" t="s">
        <v>36</v>
      </c>
      <c r="C477" t="s">
        <v>54</v>
      </c>
      <c r="D477" t="s">
        <v>29</v>
      </c>
      <c r="E477" t="s">
        <v>93</v>
      </c>
      <c r="F477" t="s">
        <v>86</v>
      </c>
      <c r="G477" t="s">
        <v>79</v>
      </c>
      <c r="H477" t="s">
        <v>61</v>
      </c>
      <c r="I477" t="s">
        <v>102</v>
      </c>
    </row>
    <row r="478" spans="1:9" x14ac:dyDescent="0.2">
      <c r="A478" t="s">
        <v>750</v>
      </c>
      <c r="B478" t="s">
        <v>29</v>
      </c>
      <c r="C478" t="s">
        <v>36</v>
      </c>
      <c r="D478" t="s">
        <v>54</v>
      </c>
      <c r="E478" t="s">
        <v>93</v>
      </c>
      <c r="F478" t="s">
        <v>79</v>
      </c>
      <c r="G478" t="s">
        <v>72</v>
      </c>
      <c r="H478" t="s">
        <v>86</v>
      </c>
      <c r="I478" t="s">
        <v>102</v>
      </c>
    </row>
    <row r="479" spans="1:9" x14ac:dyDescent="0.2">
      <c r="A479" t="s">
        <v>751</v>
      </c>
      <c r="B479" t="s">
        <v>29</v>
      </c>
      <c r="C479" t="s">
        <v>36</v>
      </c>
      <c r="D479" t="s">
        <v>72</v>
      </c>
      <c r="E479" t="s">
        <v>93</v>
      </c>
      <c r="F479" t="s">
        <v>79</v>
      </c>
      <c r="G479" t="s">
        <v>86</v>
      </c>
      <c r="H479" t="s">
        <v>61</v>
      </c>
      <c r="I479" t="s">
        <v>102</v>
      </c>
    </row>
    <row r="480" spans="1:9" x14ac:dyDescent="0.2">
      <c r="A480" t="s">
        <v>752</v>
      </c>
      <c r="B480" t="s">
        <v>29</v>
      </c>
      <c r="C480" t="s">
        <v>54</v>
      </c>
      <c r="D480" t="s">
        <v>47</v>
      </c>
      <c r="E480" t="s">
        <v>93</v>
      </c>
      <c r="F480" t="s">
        <v>79</v>
      </c>
      <c r="G480" t="s">
        <v>72</v>
      </c>
      <c r="H480" t="s">
        <v>61</v>
      </c>
      <c r="I480" t="s">
        <v>86</v>
      </c>
    </row>
    <row r="481" spans="1:9" x14ac:dyDescent="0.2">
      <c r="A481" t="s">
        <v>753</v>
      </c>
      <c r="B481" t="s">
        <v>29</v>
      </c>
      <c r="C481" t="s">
        <v>54</v>
      </c>
      <c r="D481" t="s">
        <v>47</v>
      </c>
      <c r="E481" t="s">
        <v>72</v>
      </c>
      <c r="F481" t="s">
        <v>79</v>
      </c>
      <c r="G481" t="s">
        <v>86</v>
      </c>
      <c r="H481" t="s">
        <v>61</v>
      </c>
      <c r="I481" t="s">
        <v>102</v>
      </c>
    </row>
    <row r="482" spans="1:9" x14ac:dyDescent="0.2">
      <c r="A482" t="s">
        <v>754</v>
      </c>
      <c r="B482" t="s">
        <v>29</v>
      </c>
      <c r="C482" t="s">
        <v>54</v>
      </c>
      <c r="D482" t="s">
        <v>72</v>
      </c>
      <c r="E482" t="s">
        <v>93</v>
      </c>
      <c r="F482" t="s">
        <v>47</v>
      </c>
      <c r="G482" t="s">
        <v>79</v>
      </c>
      <c r="H482" t="s">
        <v>61</v>
      </c>
      <c r="I482" t="s">
        <v>102</v>
      </c>
    </row>
    <row r="483" spans="1:9" x14ac:dyDescent="0.2">
      <c r="A483" t="s">
        <v>755</v>
      </c>
      <c r="B483" t="s">
        <v>29</v>
      </c>
      <c r="C483" t="s">
        <v>54</v>
      </c>
      <c r="D483" t="s">
        <v>47</v>
      </c>
      <c r="E483" t="s">
        <v>93</v>
      </c>
      <c r="F483" t="s">
        <v>86</v>
      </c>
      <c r="G483" t="s">
        <v>72</v>
      </c>
      <c r="H483" t="s">
        <v>61</v>
      </c>
      <c r="I483" t="s">
        <v>102</v>
      </c>
    </row>
    <row r="484" spans="1:9" x14ac:dyDescent="0.2">
      <c r="A484" t="s">
        <v>756</v>
      </c>
      <c r="B484" t="s">
        <v>29</v>
      </c>
      <c r="C484" t="s">
        <v>54</v>
      </c>
      <c r="D484" t="s">
        <v>47</v>
      </c>
      <c r="E484" t="s">
        <v>93</v>
      </c>
      <c r="F484" t="s">
        <v>79</v>
      </c>
      <c r="G484" t="s">
        <v>86</v>
      </c>
      <c r="H484" t="s">
        <v>61</v>
      </c>
      <c r="I484" t="s">
        <v>102</v>
      </c>
    </row>
    <row r="485" spans="1:9" x14ac:dyDescent="0.2">
      <c r="A485" t="s">
        <v>757</v>
      </c>
      <c r="B485" t="s">
        <v>29</v>
      </c>
      <c r="C485" t="s">
        <v>54</v>
      </c>
      <c r="D485" t="s">
        <v>47</v>
      </c>
      <c r="E485" t="s">
        <v>93</v>
      </c>
      <c r="F485" t="s">
        <v>79</v>
      </c>
      <c r="G485" t="s">
        <v>72</v>
      </c>
      <c r="H485" t="s">
        <v>86</v>
      </c>
      <c r="I485" t="s">
        <v>102</v>
      </c>
    </row>
    <row r="486" spans="1:9" x14ac:dyDescent="0.2">
      <c r="A486" t="s">
        <v>758</v>
      </c>
      <c r="B486" t="s">
        <v>29</v>
      </c>
      <c r="C486" t="s">
        <v>61</v>
      </c>
      <c r="D486" t="s">
        <v>47</v>
      </c>
      <c r="E486" t="s">
        <v>93</v>
      </c>
      <c r="F486" t="s">
        <v>79</v>
      </c>
      <c r="G486" t="s">
        <v>72</v>
      </c>
      <c r="H486" t="s">
        <v>86</v>
      </c>
      <c r="I486" t="s">
        <v>102</v>
      </c>
    </row>
    <row r="487" spans="1:9" x14ac:dyDescent="0.2">
      <c r="A487" t="s">
        <v>759</v>
      </c>
      <c r="B487" t="s">
        <v>29</v>
      </c>
      <c r="C487" t="s">
        <v>54</v>
      </c>
      <c r="D487" t="s">
        <v>72</v>
      </c>
      <c r="E487" t="s">
        <v>93</v>
      </c>
      <c r="F487" t="s">
        <v>79</v>
      </c>
      <c r="G487" t="s">
        <v>86</v>
      </c>
      <c r="H487" t="s">
        <v>61</v>
      </c>
      <c r="I487" t="s">
        <v>102</v>
      </c>
    </row>
    <row r="488" spans="1:9" x14ac:dyDescent="0.2">
      <c r="A488" t="s">
        <v>760</v>
      </c>
      <c r="B488" t="s">
        <v>36</v>
      </c>
      <c r="C488" t="s">
        <v>54</v>
      </c>
      <c r="D488" t="s">
        <v>47</v>
      </c>
      <c r="E488" t="s">
        <v>93</v>
      </c>
      <c r="F488" t="s">
        <v>79</v>
      </c>
      <c r="G488" t="s">
        <v>72</v>
      </c>
      <c r="H488" t="s">
        <v>61</v>
      </c>
      <c r="I488" t="s">
        <v>86</v>
      </c>
    </row>
    <row r="489" spans="1:9" x14ac:dyDescent="0.2">
      <c r="A489" t="s">
        <v>761</v>
      </c>
      <c r="B489" t="s">
        <v>36</v>
      </c>
      <c r="C489" t="s">
        <v>54</v>
      </c>
      <c r="D489" t="s">
        <v>47</v>
      </c>
      <c r="E489" t="s">
        <v>72</v>
      </c>
      <c r="F489" t="s">
        <v>79</v>
      </c>
      <c r="G489" t="s">
        <v>86</v>
      </c>
      <c r="H489" t="s">
        <v>61</v>
      </c>
      <c r="I489" t="s">
        <v>102</v>
      </c>
    </row>
    <row r="490" spans="1:9" x14ac:dyDescent="0.2">
      <c r="A490" t="s">
        <v>762</v>
      </c>
      <c r="B490" t="s">
        <v>36</v>
      </c>
      <c r="C490" t="s">
        <v>54</v>
      </c>
      <c r="D490" t="s">
        <v>72</v>
      </c>
      <c r="E490" t="s">
        <v>93</v>
      </c>
      <c r="F490" t="s">
        <v>47</v>
      </c>
      <c r="G490" t="s">
        <v>79</v>
      </c>
      <c r="H490" t="s">
        <v>61</v>
      </c>
      <c r="I490" t="s">
        <v>102</v>
      </c>
    </row>
    <row r="491" spans="1:9" x14ac:dyDescent="0.2">
      <c r="A491" t="s">
        <v>763</v>
      </c>
      <c r="B491" t="s">
        <v>36</v>
      </c>
      <c r="C491" t="s">
        <v>54</v>
      </c>
      <c r="D491" t="s">
        <v>47</v>
      </c>
      <c r="E491" t="s">
        <v>93</v>
      </c>
      <c r="F491" t="s">
        <v>86</v>
      </c>
      <c r="G491" t="s">
        <v>72</v>
      </c>
      <c r="H491" t="s">
        <v>61</v>
      </c>
      <c r="I491" t="s">
        <v>102</v>
      </c>
    </row>
    <row r="492" spans="1:9" x14ac:dyDescent="0.2">
      <c r="A492" t="s">
        <v>764</v>
      </c>
      <c r="B492" t="s">
        <v>36</v>
      </c>
      <c r="C492" t="s">
        <v>54</v>
      </c>
      <c r="D492" t="s">
        <v>47</v>
      </c>
      <c r="E492" t="s">
        <v>93</v>
      </c>
      <c r="F492" t="s">
        <v>79</v>
      </c>
      <c r="G492" t="s">
        <v>86</v>
      </c>
      <c r="H492" t="s">
        <v>61</v>
      </c>
      <c r="I492" t="s">
        <v>102</v>
      </c>
    </row>
    <row r="493" spans="1:9" x14ac:dyDescent="0.2">
      <c r="A493" t="s">
        <v>765</v>
      </c>
      <c r="B493" t="s">
        <v>36</v>
      </c>
      <c r="C493" t="s">
        <v>54</v>
      </c>
      <c r="D493" t="s">
        <v>47</v>
      </c>
      <c r="E493" t="s">
        <v>93</v>
      </c>
      <c r="F493" t="s">
        <v>79</v>
      </c>
      <c r="G493" t="s">
        <v>72</v>
      </c>
      <c r="H493" t="s">
        <v>86</v>
      </c>
      <c r="I493" t="s">
        <v>102</v>
      </c>
    </row>
    <row r="494" spans="1:9" x14ac:dyDescent="0.2">
      <c r="A494" t="s">
        <v>766</v>
      </c>
      <c r="B494" t="s">
        <v>36</v>
      </c>
      <c r="C494" t="s">
        <v>61</v>
      </c>
      <c r="D494" t="s">
        <v>47</v>
      </c>
      <c r="E494" t="s">
        <v>93</v>
      </c>
      <c r="F494" t="s">
        <v>79</v>
      </c>
      <c r="G494" t="s">
        <v>72</v>
      </c>
      <c r="H494" t="s">
        <v>86</v>
      </c>
      <c r="I494" t="s">
        <v>102</v>
      </c>
    </row>
    <row r="495" spans="1:9" x14ac:dyDescent="0.2">
      <c r="A495" t="s">
        <v>767</v>
      </c>
      <c r="B495" t="s">
        <v>36</v>
      </c>
      <c r="C495" t="s">
        <v>54</v>
      </c>
      <c r="D495" t="s">
        <v>72</v>
      </c>
      <c r="E495" t="s">
        <v>93</v>
      </c>
      <c r="F495" t="s">
        <v>79</v>
      </c>
      <c r="G495" t="s">
        <v>86</v>
      </c>
      <c r="H495" t="s">
        <v>61</v>
      </c>
      <c r="I495" t="s">
        <v>102</v>
      </c>
    </row>
    <row r="496" spans="1:9" x14ac:dyDescent="0.2">
      <c r="A496" t="s">
        <v>768</v>
      </c>
      <c r="B496" t="s">
        <v>54</v>
      </c>
      <c r="C496" t="s">
        <v>61</v>
      </c>
      <c r="D496" t="s">
        <v>47</v>
      </c>
      <c r="E496" t="s">
        <v>93</v>
      </c>
      <c r="F496" t="s">
        <v>79</v>
      </c>
      <c r="G496" t="s">
        <v>72</v>
      </c>
      <c r="H496" t="s">
        <v>86</v>
      </c>
      <c r="I496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31</vt:i4>
      </vt:variant>
    </vt:vector>
  </HeadingPairs>
  <TitlesOfParts>
    <vt:vector size="37" baseType="lpstr">
      <vt:lpstr>Fixtures by Matchday</vt:lpstr>
      <vt:lpstr>Fixtures Data</vt:lpstr>
      <vt:lpstr>Sources</vt:lpstr>
      <vt:lpstr>StandingsCalc</vt:lpstr>
      <vt:lpstr>KnockoutCalc</vt:lpstr>
      <vt:lpstr>ThirdMap</vt:lpstr>
      <vt:lpstr>KO_100</vt:lpstr>
      <vt:lpstr>KO_101</vt:lpstr>
      <vt:lpstr>KO_102</vt:lpstr>
      <vt:lpstr>KO_104</vt:lpstr>
      <vt:lpstr>KO_73</vt:lpstr>
      <vt:lpstr>KO_74</vt:lpstr>
      <vt:lpstr>KO_75</vt:lpstr>
      <vt:lpstr>KO_76</vt:lpstr>
      <vt:lpstr>KO_77</vt:lpstr>
      <vt:lpstr>KO_78</vt:lpstr>
      <vt:lpstr>KO_79</vt:lpstr>
      <vt:lpstr>KO_80</vt:lpstr>
      <vt:lpstr>KO_81</vt:lpstr>
      <vt:lpstr>KO_82</vt:lpstr>
      <vt:lpstr>KO_83</vt:lpstr>
      <vt:lpstr>KO_84</vt:lpstr>
      <vt:lpstr>KO_85</vt:lpstr>
      <vt:lpstr>KO_86</vt:lpstr>
      <vt:lpstr>KO_87</vt:lpstr>
      <vt:lpstr>KO_88</vt:lpstr>
      <vt:lpstr>KO_89</vt:lpstr>
      <vt:lpstr>KO_90</vt:lpstr>
      <vt:lpstr>KO_91</vt:lpstr>
      <vt:lpstr>KO_92</vt:lpstr>
      <vt:lpstr>KO_93</vt:lpstr>
      <vt:lpstr>KO_94</vt:lpstr>
      <vt:lpstr>KO_95</vt:lpstr>
      <vt:lpstr>KO_96</vt:lpstr>
      <vt:lpstr>KO_97</vt:lpstr>
      <vt:lpstr>KO_98</vt:lpstr>
      <vt:lpstr>KO_99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Kypraios, Michael</dc:creator>
  <cp:lastModifiedBy>Kypraios, Michael</cp:lastModifiedBy>
  <dcterms:created xsi:type="dcterms:W3CDTF">2026-06-08T15:19:11Z</dcterms:created>
  <dcterms:modified xsi:type="dcterms:W3CDTF">2026-06-08T15:24:23Z</dcterms:modified>
</cp:coreProperties>
</file>